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3"/>
  <workbookPr/>
  <mc:AlternateContent xmlns:mc="http://schemas.openxmlformats.org/markup-compatibility/2006">
    <mc:Choice Requires="x15">
      <x15ac:absPath xmlns:x15ac="http://schemas.microsoft.com/office/spreadsheetml/2010/11/ac" url="C:\Users\compras\Documents\COMPRAS RED NORTE 2020\INVITACIÓNES A COTIZAR\SERVICIO DE FOTOCOPIADO\"/>
    </mc:Choice>
  </mc:AlternateContent>
  <xr:revisionPtr revIDLastSave="0" documentId="13_ncr:1_{D2102BAC-F04E-43E3-9C2B-26D8634F69BD}" xr6:coauthVersionLast="36" xr6:coauthVersionMax="36" xr10:uidLastSave="{00000000-0000-0000-0000-000000000000}"/>
  <bookViews>
    <workbookView xWindow="0" yWindow="60" windowWidth="15525" windowHeight="8175" tabRatio="741" xr2:uid="{00000000-000D-0000-FFFF-FFFF00000000}"/>
  </bookViews>
  <sheets>
    <sheet name="CONTENCION GAST DIC" sheetId="1" r:id="rId1"/>
  </sheets>
  <externalReferences>
    <externalReference r:id="rId2"/>
  </externalReferences>
  <definedNames>
    <definedName name="_xlnm._FilterDatabase" localSheetId="0" hidden="1">'CONTENCION GAST DIC'!$A$4:$O$258</definedName>
    <definedName name="_xlnm.Print_Area" localSheetId="0">'CONTENCION GAST DIC'!$H$3:$L$265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53" i="1" l="1"/>
  <c r="L258" i="1"/>
  <c r="L67" i="1"/>
  <c r="E125" i="1" l="1"/>
  <c r="G126" i="1"/>
  <c r="F124" i="1"/>
  <c r="G124" i="1" s="1"/>
  <c r="K258" i="1" l="1"/>
  <c r="K253" i="1"/>
  <c r="K250" i="1"/>
  <c r="K247" i="1"/>
  <c r="K242" i="1"/>
  <c r="K239" i="1"/>
  <c r="K236" i="1"/>
  <c r="K233" i="1"/>
  <c r="K227" i="1"/>
  <c r="K223" i="1"/>
  <c r="K220" i="1"/>
  <c r="K217" i="1"/>
  <c r="K214" i="1"/>
  <c r="K210" i="1"/>
  <c r="K207" i="1"/>
  <c r="K204" i="1"/>
  <c r="K171" i="1"/>
  <c r="K130" i="1"/>
  <c r="K79" i="1"/>
  <c r="K96" i="1"/>
  <c r="K123" i="1" s="1"/>
  <c r="K91" i="1"/>
  <c r="K88" i="1"/>
  <c r="K82" i="1"/>
  <c r="K71" i="1"/>
  <c r="K67" i="1"/>
  <c r="N238" i="1" l="1"/>
  <c r="N235" i="1"/>
  <c r="N232" i="1"/>
  <c r="N231" i="1"/>
  <c r="N230" i="1"/>
  <c r="N224" i="1"/>
  <c r="N215" i="1"/>
  <c r="N213" i="1"/>
  <c r="N211" i="1"/>
  <c r="N209" i="1"/>
  <c r="N206" i="1"/>
  <c r="N205" i="1"/>
  <c r="N201" i="1"/>
  <c r="N189" i="1"/>
  <c r="L173" i="1"/>
  <c r="N128" i="1"/>
  <c r="L96" i="1"/>
  <c r="L91" i="1"/>
  <c r="N90" i="1"/>
  <c r="N89" i="1"/>
  <c r="L88" i="1"/>
  <c r="N83" i="1"/>
  <c r="L82" i="1"/>
  <c r="L79" i="1"/>
  <c r="L71" i="1"/>
  <c r="N18" i="1"/>
  <c r="D258" i="1" l="1"/>
  <c r="D253" i="1"/>
  <c r="D250" i="1"/>
  <c r="D247" i="1"/>
  <c r="D242" i="1"/>
  <c r="D236" i="1"/>
  <c r="D239" i="1"/>
  <c r="D233" i="1"/>
  <c r="D227" i="1"/>
  <c r="D223" i="1"/>
  <c r="D220" i="1"/>
  <c r="D217" i="1"/>
  <c r="D214" i="1"/>
  <c r="D210" i="1"/>
  <c r="D207" i="1"/>
  <c r="G232" i="1"/>
  <c r="D204" i="1"/>
  <c r="G172" i="1"/>
  <c r="D173" i="1"/>
  <c r="D171" i="1"/>
  <c r="D130" i="1"/>
  <c r="D96" i="1"/>
  <c r="D91" i="1"/>
  <c r="D88" i="1"/>
  <c r="D82" i="1"/>
  <c r="D125" i="1" l="1"/>
  <c r="D123" i="1"/>
  <c r="G173" i="1"/>
  <c r="D67" i="1"/>
  <c r="D71" i="1"/>
  <c r="D79" i="1"/>
  <c r="G70" i="1" l="1"/>
  <c r="G68" i="1"/>
  <c r="G37" i="1" l="1"/>
  <c r="G11" i="1" l="1"/>
  <c r="G252" i="1" l="1"/>
  <c r="G251" i="1"/>
  <c r="G249" i="1"/>
  <c r="G248" i="1"/>
  <c r="G246" i="1"/>
  <c r="G245" i="1"/>
  <c r="G244" i="1"/>
  <c r="G243" i="1"/>
  <c r="G66" i="1"/>
  <c r="G241" i="1"/>
  <c r="G240" i="1"/>
  <c r="F238" i="1"/>
  <c r="G238" i="1" s="1"/>
  <c r="F237" i="1"/>
  <c r="G237" i="1" s="1"/>
  <c r="F235" i="1"/>
  <c r="G235" i="1" s="1"/>
  <c r="G234" i="1"/>
  <c r="G231" i="1"/>
  <c r="G230" i="1"/>
  <c r="G229" i="1"/>
  <c r="G228" i="1"/>
  <c r="G226" i="1"/>
  <c r="G225" i="1"/>
  <c r="F224" i="1"/>
  <c r="G224" i="1" s="1"/>
  <c r="G255" i="1"/>
  <c r="G222" i="1"/>
  <c r="G221" i="1"/>
  <c r="G219" i="1"/>
  <c r="G218" i="1"/>
  <c r="G216" i="1"/>
  <c r="F215" i="1"/>
  <c r="G215" i="1" s="1"/>
  <c r="G213" i="1"/>
  <c r="G212" i="1"/>
  <c r="F211" i="1"/>
  <c r="G211" i="1" s="1"/>
  <c r="F209" i="1"/>
  <c r="G209" i="1" s="1"/>
  <c r="G208" i="1"/>
  <c r="F206" i="1"/>
  <c r="G206" i="1" s="1"/>
  <c r="F205" i="1"/>
  <c r="G205" i="1" s="1"/>
  <c r="G203" i="1"/>
  <c r="G202" i="1"/>
  <c r="F256" i="1"/>
  <c r="G256" i="1" s="1"/>
  <c r="G201" i="1"/>
  <c r="G200" i="1"/>
  <c r="G199" i="1"/>
  <c r="G198" i="1"/>
  <c r="G197" i="1"/>
  <c r="G196" i="1"/>
  <c r="G195" i="1"/>
  <c r="G194" i="1"/>
  <c r="G193" i="1"/>
  <c r="G192" i="1"/>
  <c r="G191" i="1"/>
  <c r="G190" i="1"/>
  <c r="F189" i="1"/>
  <c r="G189" i="1" s="1"/>
  <c r="G188" i="1"/>
  <c r="G187" i="1"/>
  <c r="G186" i="1"/>
  <c r="G185" i="1"/>
  <c r="G184" i="1"/>
  <c r="G183" i="1"/>
  <c r="G182" i="1"/>
  <c r="G181" i="1"/>
  <c r="G180" i="1"/>
  <c r="G179" i="1"/>
  <c r="G178" i="1"/>
  <c r="G177" i="1"/>
  <c r="G176" i="1"/>
  <c r="G95" i="1"/>
  <c r="G94" i="1"/>
  <c r="G175" i="1"/>
  <c r="G174" i="1"/>
  <c r="G170" i="1"/>
  <c r="G169" i="1"/>
  <c r="G168" i="1"/>
  <c r="G167" i="1"/>
  <c r="G166" i="1"/>
  <c r="G165" i="1"/>
  <c r="G164" i="1"/>
  <c r="G163" i="1"/>
  <c r="G162" i="1"/>
  <c r="G161" i="1"/>
  <c r="G160" i="1"/>
  <c r="G159" i="1"/>
  <c r="G158" i="1"/>
  <c r="G157" i="1"/>
  <c r="G156" i="1"/>
  <c r="G155" i="1"/>
  <c r="G154" i="1"/>
  <c r="G153" i="1"/>
  <c r="G152" i="1"/>
  <c r="G151" i="1"/>
  <c r="G150" i="1"/>
  <c r="G149" i="1"/>
  <c r="G148" i="1"/>
  <c r="G147" i="1"/>
  <c r="G146" i="1"/>
  <c r="G145" i="1"/>
  <c r="G144" i="1"/>
  <c r="G143" i="1"/>
  <c r="G142" i="1"/>
  <c r="G141" i="1"/>
  <c r="G140" i="1"/>
  <c r="G139" i="1"/>
  <c r="G138" i="1"/>
  <c r="G137" i="1"/>
  <c r="G257" i="1"/>
  <c r="G136" i="1"/>
  <c r="G135" i="1"/>
  <c r="G134" i="1"/>
  <c r="G133" i="1"/>
  <c r="F254" i="1"/>
  <c r="G132" i="1"/>
  <c r="G131" i="1"/>
  <c r="G122" i="1"/>
  <c r="G121" i="1"/>
  <c r="G120" i="1"/>
  <c r="G119" i="1"/>
  <c r="G129" i="1"/>
  <c r="F128" i="1"/>
  <c r="G128" i="1" s="1"/>
  <c r="G118" i="1"/>
  <c r="G117" i="1"/>
  <c r="G116" i="1"/>
  <c r="G115" i="1"/>
  <c r="G114" i="1"/>
  <c r="G113" i="1"/>
  <c r="G112" i="1"/>
  <c r="G111" i="1"/>
  <c r="G110" i="1"/>
  <c r="G109" i="1"/>
  <c r="G108" i="1"/>
  <c r="G107" i="1"/>
  <c r="G106" i="1"/>
  <c r="G105" i="1"/>
  <c r="G104" i="1"/>
  <c r="G103" i="1"/>
  <c r="G102" i="1"/>
  <c r="G101" i="1"/>
  <c r="G100" i="1"/>
  <c r="G99" i="1"/>
  <c r="G98" i="1"/>
  <c r="G97" i="1"/>
  <c r="G93" i="1"/>
  <c r="G92" i="1"/>
  <c r="F90" i="1"/>
  <c r="G90" i="1" s="1"/>
  <c r="F89" i="1"/>
  <c r="G89" i="1" s="1"/>
  <c r="G87" i="1"/>
  <c r="G86" i="1"/>
  <c r="G85" i="1"/>
  <c r="G84" i="1"/>
  <c r="F83" i="1"/>
  <c r="G83" i="1" s="1"/>
  <c r="G81" i="1"/>
  <c r="F80" i="1"/>
  <c r="G80" i="1" s="1"/>
  <c r="G78" i="1"/>
  <c r="G77" i="1"/>
  <c r="G76" i="1"/>
  <c r="G75" i="1"/>
  <c r="G74" i="1"/>
  <c r="G73" i="1"/>
  <c r="G72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69" i="1"/>
  <c r="G49" i="1"/>
  <c r="G48" i="1"/>
  <c r="G47" i="1"/>
  <c r="G46" i="1"/>
  <c r="G45" i="1"/>
  <c r="G44" i="1"/>
  <c r="G43" i="1"/>
  <c r="G42" i="1"/>
  <c r="G41" i="1"/>
  <c r="G40" i="1"/>
  <c r="G39" i="1"/>
  <c r="G38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F12" i="1"/>
  <c r="G12" i="1" s="1"/>
  <c r="G10" i="1"/>
  <c r="G9" i="1"/>
  <c r="G8" i="1"/>
  <c r="G7" i="1"/>
  <c r="G6" i="1"/>
  <c r="G5" i="1"/>
  <c r="G71" i="1" l="1"/>
  <c r="G217" i="1"/>
  <c r="G223" i="1"/>
  <c r="G239" i="1"/>
  <c r="G253" i="1"/>
  <c r="G220" i="1"/>
  <c r="G233" i="1"/>
  <c r="G236" i="1"/>
  <c r="G207" i="1"/>
  <c r="G214" i="1"/>
  <c r="G247" i="1"/>
  <c r="G250" i="1"/>
  <c r="G242" i="1"/>
  <c r="G91" i="1"/>
  <c r="G130" i="1"/>
  <c r="G210" i="1"/>
  <c r="G227" i="1"/>
  <c r="G254" i="1"/>
  <c r="G258" i="1" s="1"/>
  <c r="G204" i="1"/>
  <c r="G171" i="1"/>
  <c r="G96" i="1"/>
  <c r="G123" i="1" s="1"/>
  <c r="G88" i="1"/>
  <c r="G82" i="1"/>
  <c r="G79" i="1"/>
  <c r="G67" i="1"/>
</calcChain>
</file>

<file path=xl/sharedStrings.xml><?xml version="1.0" encoding="utf-8"?>
<sst xmlns="http://schemas.openxmlformats.org/spreadsheetml/2006/main" count="1001" uniqueCount="474">
  <si>
    <t>UBICACIÓN MAQUINA</t>
  </si>
  <si>
    <t>SERIE</t>
  </si>
  <si>
    <t>CONTADOR INICIAL</t>
  </si>
  <si>
    <t>CONTADOR FINAL</t>
  </si>
  <si>
    <t>CANTIDAD TOTAL POR MAQUINA</t>
  </si>
  <si>
    <t>ADMINISTRATIVA  PISO 1</t>
  </si>
  <si>
    <t>CZL915905</t>
  </si>
  <si>
    <t xml:space="preserve">ARCHIVO </t>
  </si>
  <si>
    <t>CXE024011</t>
  </si>
  <si>
    <t>CORRESPONDENCIA</t>
  </si>
  <si>
    <t>CZH914657</t>
  </si>
  <si>
    <t>REFERENCIA Y CONTRAREFERENCIA</t>
  </si>
  <si>
    <t>CZB913155</t>
  </si>
  <si>
    <t>ASIGNACION DE CITAS KYOCERA NUEVA</t>
  </si>
  <si>
    <t>XPJ8627741</t>
  </si>
  <si>
    <t>GERENCIA-JURIDICA PISO 1</t>
  </si>
  <si>
    <t>CZL019714</t>
  </si>
  <si>
    <t>INGENIERIA</t>
  </si>
  <si>
    <t>CIG925867</t>
  </si>
  <si>
    <t>FORMATOS</t>
  </si>
  <si>
    <t>RISO</t>
  </si>
  <si>
    <t>URGENCIAS 2</t>
  </si>
  <si>
    <t>CZG914528</t>
  </si>
  <si>
    <t>URGENCIAS 1 NUEVA</t>
  </si>
  <si>
    <t>CXG917921</t>
  </si>
  <si>
    <t>URGENCIAS 2 NUEVA</t>
  </si>
  <si>
    <t>CIK930576</t>
  </si>
  <si>
    <t xml:space="preserve">URGENCIAS </t>
  </si>
  <si>
    <t>C2B222262</t>
  </si>
  <si>
    <t>COORDINACION DE URGENCIAS</t>
  </si>
  <si>
    <t>CXC130818</t>
  </si>
  <si>
    <t>SALA DE PARTOS PISO 2</t>
  </si>
  <si>
    <t>CZ</t>
  </si>
  <si>
    <t xml:space="preserve">SALAS DE CIRUGIA </t>
  </si>
  <si>
    <t>CZG914418</t>
  </si>
  <si>
    <t>FACTURACION PISO 3</t>
  </si>
  <si>
    <t>CZA119842</t>
  </si>
  <si>
    <t>GINECOLOGIA PISO 4</t>
  </si>
  <si>
    <t>CXI919169</t>
  </si>
  <si>
    <t>FACTURACION PISO 5</t>
  </si>
  <si>
    <t>CXF917143</t>
  </si>
  <si>
    <t>FACTURACION PISO 6</t>
  </si>
  <si>
    <t>CXJ919387</t>
  </si>
  <si>
    <t>FACTURACION PISO 7</t>
  </si>
  <si>
    <t>CXB130608</t>
  </si>
  <si>
    <t>UROLOGIA</t>
  </si>
  <si>
    <t>CNC219049</t>
  </si>
  <si>
    <t>SALUD MENTAL</t>
  </si>
  <si>
    <t>CXH025804</t>
  </si>
  <si>
    <t>CENTRO DE COPIADO FUNCIONARIOS</t>
  </si>
  <si>
    <t>CXI918738</t>
  </si>
  <si>
    <t>FARMACIA</t>
  </si>
  <si>
    <t>NUK3206795</t>
  </si>
  <si>
    <t>DERMATOLOGIA</t>
  </si>
  <si>
    <t>CXH812329</t>
  </si>
  <si>
    <t>OFTAMOLOGIA</t>
  </si>
  <si>
    <t>CQE614269</t>
  </si>
  <si>
    <t>ORTOPEDIA</t>
  </si>
  <si>
    <t>XPK6Y07156</t>
  </si>
  <si>
    <t>PATOLOGIA</t>
  </si>
  <si>
    <t>XVJ9603027</t>
  </si>
  <si>
    <t>NUTRICION</t>
  </si>
  <si>
    <t>XPK6Y07100</t>
  </si>
  <si>
    <t>CARDIOLOGIA</t>
  </si>
  <si>
    <t>XVK1833683</t>
  </si>
  <si>
    <t>UCI ADULTOS</t>
  </si>
  <si>
    <t>NUK3206804</t>
  </si>
  <si>
    <t>PEDIATRIA URGENCIAS</t>
  </si>
  <si>
    <t>XVK1530537</t>
  </si>
  <si>
    <t>ALMACEN DE MEDICAMENTOS</t>
  </si>
  <si>
    <t>LQP4502787</t>
  </si>
  <si>
    <t>FACTURACION CONSULTA EXTERNA</t>
  </si>
  <si>
    <t>LQP911492</t>
  </si>
  <si>
    <t>TESORERIA</t>
  </si>
  <si>
    <t>NUK3206798</t>
  </si>
  <si>
    <t>BIOMEDICA</t>
  </si>
  <si>
    <t>XXXXXXXX</t>
  </si>
  <si>
    <t>UCI 4P QUEMADOS</t>
  </si>
  <si>
    <t>NUK3206799</t>
  </si>
  <si>
    <t xml:space="preserve">UCI 7P QUEMADOS </t>
  </si>
  <si>
    <t>NUK3206813</t>
  </si>
  <si>
    <t>UCI 8P ADULTOS</t>
  </si>
  <si>
    <t>NWZ2701553</t>
  </si>
  <si>
    <t>ALMACEN</t>
  </si>
  <si>
    <t>NWZ3304492</t>
  </si>
  <si>
    <t>TRIAGE</t>
  </si>
  <si>
    <t>XPK6Y07076</t>
  </si>
  <si>
    <t>QUEMADOS AGUDOS</t>
  </si>
  <si>
    <t>NUK3206805</t>
  </si>
  <si>
    <t>XVJ1X22744</t>
  </si>
  <si>
    <t>COORDINACION SERVITA</t>
  </si>
  <si>
    <t>CHE232737</t>
  </si>
  <si>
    <t>4 PISO FACTURACION</t>
  </si>
  <si>
    <t>CHG114889</t>
  </si>
  <si>
    <t>CID111222</t>
  </si>
  <si>
    <t>IMAGENOLOGIA</t>
  </si>
  <si>
    <t>CJD111157</t>
  </si>
  <si>
    <t>XVJ1Z26273</t>
  </si>
  <si>
    <t>ENFERMERIA 3 PISO</t>
  </si>
  <si>
    <t>XVJ1Z267505</t>
  </si>
  <si>
    <t>ENFERMERIA 4 PISO</t>
  </si>
  <si>
    <t>XVJ1Z226269</t>
  </si>
  <si>
    <t>UCI PEDIATIRA 5 PISO</t>
  </si>
  <si>
    <t>XVJ1Z26272</t>
  </si>
  <si>
    <t>STAND ENFERMERIA 5 PISO</t>
  </si>
  <si>
    <t>XVJ1Z27575</t>
  </si>
  <si>
    <t>ENFERMERIA 6 PISO</t>
  </si>
  <si>
    <t>XVJ1Z26275</t>
  </si>
  <si>
    <t>NEONATO 2 PISO</t>
  </si>
  <si>
    <t>XVJ1Z26264</t>
  </si>
  <si>
    <t>ENFERMERIA SALA PARTOS 2 PISO</t>
  </si>
  <si>
    <t>XVJ1Z26267</t>
  </si>
  <si>
    <t>SALA DE CIRUGUIA</t>
  </si>
  <si>
    <t>XVJ1Z27570</t>
  </si>
  <si>
    <t>ADMISIONES URGENCIA</t>
  </si>
  <si>
    <t>CAI022258</t>
  </si>
  <si>
    <t>FACTURACION URGENCIA</t>
  </si>
  <si>
    <t>CZK811968</t>
  </si>
  <si>
    <t>SALA 1 Y 2 URGENCIAS</t>
  </si>
  <si>
    <t>XVJ1Z26256</t>
  </si>
  <si>
    <t>CONSULTORIO URGENCIAS</t>
  </si>
  <si>
    <t>CIH813064</t>
  </si>
  <si>
    <t>SALS 1 Y 2 URGENCIAS</t>
  </si>
  <si>
    <t>XVJ1Z38512</t>
  </si>
  <si>
    <t>CXJ919291</t>
  </si>
  <si>
    <t>XVH9102457</t>
  </si>
  <si>
    <t>CZH018774</t>
  </si>
  <si>
    <t>CXG917657</t>
  </si>
  <si>
    <t>XVJ0Y14753</t>
  </si>
  <si>
    <t>CXI919107</t>
  </si>
  <si>
    <t>CSL811281</t>
  </si>
  <si>
    <t>XPK7815717</t>
  </si>
  <si>
    <t>NWZ3405028</t>
  </si>
  <si>
    <t>CQI115987</t>
  </si>
  <si>
    <t>PPP2307742</t>
  </si>
  <si>
    <t>PPP9204280</t>
  </si>
  <si>
    <t>CQF224041</t>
  </si>
  <si>
    <t>XVK0X21149</t>
  </si>
  <si>
    <t>XPK8833727</t>
  </si>
  <si>
    <t>NWZ3204042</t>
  </si>
  <si>
    <t>CIL056808</t>
  </si>
  <si>
    <t>XPK8428925</t>
  </si>
  <si>
    <t>XPK6Y07732</t>
  </si>
  <si>
    <t>CND110416</t>
  </si>
  <si>
    <t>CND328371</t>
  </si>
  <si>
    <t>XVH0615636</t>
  </si>
  <si>
    <t>XVH1X39779</t>
  </si>
  <si>
    <t>XVH0615628</t>
  </si>
  <si>
    <t>XVH0716566</t>
  </si>
  <si>
    <t>CMG112543</t>
  </si>
  <si>
    <t>CME328514</t>
  </si>
  <si>
    <t>CZL019545</t>
  </si>
  <si>
    <t>CKB022129</t>
  </si>
  <si>
    <t>CMF220700</t>
  </si>
  <si>
    <t>XVJ0Y15360</t>
  </si>
  <si>
    <t>XPJ7X21597</t>
  </si>
  <si>
    <t>CJD111262</t>
  </si>
  <si>
    <t>XVH9Z11891</t>
  </si>
  <si>
    <t>XVH0615593</t>
  </si>
  <si>
    <t>XVH0716459</t>
  </si>
  <si>
    <t>XPJ7112531</t>
  </si>
  <si>
    <t>XVH0615896</t>
  </si>
  <si>
    <t>NWZ4108225</t>
  </si>
  <si>
    <t>CXI027227</t>
  </si>
  <si>
    <t>CXH026494</t>
  </si>
  <si>
    <t>XVK1428376</t>
  </si>
  <si>
    <t>XVH0113824</t>
  </si>
  <si>
    <t>NWZ4809942</t>
  </si>
  <si>
    <t>XVH0615630</t>
  </si>
  <si>
    <t>NWZ4108227</t>
  </si>
  <si>
    <t>CW</t>
  </si>
  <si>
    <t>CJD230692</t>
  </si>
  <si>
    <t>CZG914505</t>
  </si>
  <si>
    <t>CXL921113</t>
  </si>
  <si>
    <t>XVJ0307550</t>
  </si>
  <si>
    <t>XVJ0Y14755</t>
  </si>
  <si>
    <t>XVJ0812962</t>
  </si>
  <si>
    <t>XPK6Y07030</t>
  </si>
  <si>
    <t>CAMI FERIAS</t>
  </si>
  <si>
    <t>CND220161</t>
  </si>
  <si>
    <t>PPP2307743</t>
  </si>
  <si>
    <t>CQD221887</t>
  </si>
  <si>
    <t>XVJ0711646</t>
  </si>
  <si>
    <t>XPJ7X21456</t>
  </si>
  <si>
    <t>XPK7815718</t>
  </si>
  <si>
    <t>XVH0514828</t>
  </si>
  <si>
    <t>XVK0818161</t>
  </si>
  <si>
    <t>XVJ0Y14746</t>
  </si>
  <si>
    <t>XVH0514812</t>
  </si>
  <si>
    <t>CAJ917088</t>
  </si>
  <si>
    <t>XPK6Y07166</t>
  </si>
  <si>
    <t>XPK6Y007072</t>
  </si>
  <si>
    <t>CQC220509</t>
  </si>
  <si>
    <t>XVJ0913130</t>
  </si>
  <si>
    <t>SNF280155</t>
  </si>
  <si>
    <t>Q651Y28770</t>
  </si>
  <si>
    <t>CXF811133</t>
  </si>
  <si>
    <t>CQG224590</t>
  </si>
  <si>
    <t>NNM1Z02449</t>
  </si>
  <si>
    <t>XVJ9Z05402</t>
  </si>
  <si>
    <t>XVJ9Z05417</t>
  </si>
  <si>
    <t>NR41Z06720</t>
  </si>
  <si>
    <t>NWZ3Y07901</t>
  </si>
  <si>
    <t>XPJ8728752</t>
  </si>
  <si>
    <t>XVJ1X22749</t>
  </si>
  <si>
    <t>NWZ3806795</t>
  </si>
  <si>
    <t>XVH1X39772</t>
  </si>
  <si>
    <t>XPJ7313430</t>
  </si>
  <si>
    <t>XVJ2228610</t>
  </si>
  <si>
    <t>XVJ2530139</t>
  </si>
  <si>
    <t>XPJ6706838</t>
  </si>
  <si>
    <t>CHD230435</t>
  </si>
  <si>
    <t>XPJ8627781</t>
  </si>
  <si>
    <t>XPK7815299</t>
  </si>
  <si>
    <t>NWZ4408652</t>
  </si>
  <si>
    <t>CHI119975</t>
  </si>
  <si>
    <t>CNH114986</t>
  </si>
  <si>
    <t>CZA119874</t>
  </si>
  <si>
    <t>XVJ0Y15495</t>
  </si>
  <si>
    <t>CMC327107</t>
  </si>
  <si>
    <t>CHF113408</t>
  </si>
  <si>
    <t>CHK238569</t>
  </si>
  <si>
    <t>CHC229861</t>
  </si>
  <si>
    <t>SNA280117</t>
  </si>
  <si>
    <t>XVJ0Y14915</t>
  </si>
  <si>
    <t>NR43838878</t>
  </si>
  <si>
    <t>CNJ224031</t>
  </si>
  <si>
    <t>XVJ1720817</t>
  </si>
  <si>
    <t>XVJ0Y15340</t>
  </si>
  <si>
    <t>XVJ0Y15336</t>
  </si>
  <si>
    <t>CNG112871</t>
  </si>
  <si>
    <t>XPJ8424622</t>
  </si>
  <si>
    <t>CZI914923</t>
  </si>
  <si>
    <t>CAG811736</t>
  </si>
  <si>
    <t>CQG224564</t>
  </si>
  <si>
    <t>NUK3609994</t>
  </si>
  <si>
    <t>XPJ8729333</t>
  </si>
  <si>
    <t>NUK3206750</t>
  </si>
  <si>
    <t>CXE023663</t>
  </si>
  <si>
    <t>XVJ0711644</t>
  </si>
  <si>
    <t>CMI114394</t>
  </si>
  <si>
    <t>CMI113913</t>
  </si>
  <si>
    <t>CHE231508</t>
  </si>
  <si>
    <t>CIF042636</t>
  </si>
  <si>
    <t>Q8E0700456</t>
  </si>
  <si>
    <t>SUBA-SALUD PUBLICA</t>
  </si>
  <si>
    <t>CXJ812738</t>
  </si>
  <si>
    <t>CI</t>
  </si>
  <si>
    <t>NWV3101502</t>
  </si>
  <si>
    <t>CIL054899</t>
  </si>
  <si>
    <t>NR42516190</t>
  </si>
  <si>
    <t>CII048255</t>
  </si>
  <si>
    <t>NR43431911</t>
  </si>
  <si>
    <t>Q651723501</t>
  </si>
  <si>
    <t>NWZ3304540</t>
  </si>
  <si>
    <t>XVJ1Z26258</t>
  </si>
  <si>
    <t>XPJ7213141</t>
  </si>
  <si>
    <t>NR43X41430</t>
  </si>
  <si>
    <t>XVK0819487</t>
  </si>
  <si>
    <t>XVJ1Z26255</t>
  </si>
  <si>
    <t>CII048284</t>
  </si>
  <si>
    <t>NR42413218</t>
  </si>
  <si>
    <t>CND219163</t>
  </si>
  <si>
    <t>CNH114473</t>
  </si>
  <si>
    <t>NWZ4X10900</t>
  </si>
  <si>
    <t>NWZ3404967</t>
  </si>
  <si>
    <t>NWZ2701534</t>
  </si>
  <si>
    <t>XVJ1X22589</t>
  </si>
  <si>
    <t>XVJ0Y15358</t>
  </si>
  <si>
    <t>XVJ1X 22751</t>
  </si>
  <si>
    <t>XVJ1X22929</t>
  </si>
  <si>
    <t>NWZ2701733</t>
  </si>
  <si>
    <t>NWZ2Z03559</t>
  </si>
  <si>
    <t>XVJ1X22612</t>
  </si>
  <si>
    <t>XPJ7X21030</t>
  </si>
  <si>
    <t>NWZ2802421</t>
  </si>
  <si>
    <t>SIMON BOLIVAR PISO 8</t>
  </si>
  <si>
    <t>NWZ2Z03409</t>
  </si>
  <si>
    <t>XVK1Y38346</t>
  </si>
  <si>
    <t>NWZ4809684</t>
  </si>
  <si>
    <t>NWZ4602950</t>
  </si>
  <si>
    <t>NWZ3806797</t>
  </si>
  <si>
    <t>XPK6Y07679</t>
  </si>
  <si>
    <t>QRH1328119</t>
  </si>
  <si>
    <t>NWZ3304428</t>
  </si>
  <si>
    <t>NR42515194</t>
  </si>
  <si>
    <t>SALUD PUBLICA  FORMATOS</t>
  </si>
  <si>
    <t>CANTIDAD MAQUINAS</t>
  </si>
  <si>
    <t>EQUIPOS DE COMPUTO Y USUARIOS CONFIGURADOS A ESTA MAQUINA</t>
  </si>
  <si>
    <t>USS / CAPS</t>
  </si>
  <si>
    <t>SERVITA</t>
  </si>
  <si>
    <t>CSE SUBA</t>
  </si>
  <si>
    <t>CAPS SUBA</t>
  </si>
  <si>
    <t>SALUD PUBLICA</t>
  </si>
  <si>
    <t>CAPS SUBA - 2° PISO</t>
  </si>
  <si>
    <t>CAPS SUBA  CITAS</t>
  </si>
  <si>
    <t>FACTURACION SERVITA</t>
  </si>
  <si>
    <t>USS FRAY - ADMINISTRATIVA PASILLO</t>
  </si>
  <si>
    <t>USS FRAY - CONSULTA EXTERNA CITAS</t>
  </si>
  <si>
    <t>USS FRAY- TERCER PISO</t>
  </si>
  <si>
    <t>USS FRAY - HOSPITALIZACION</t>
  </si>
  <si>
    <t>USS FRAY - ANEXOS CODIGOS</t>
  </si>
  <si>
    <t>USS FRAY HOSPITALIZACION DIA</t>
  </si>
  <si>
    <t>USS BOYACA REAL</t>
  </si>
  <si>
    <t>CAPS EMAUS CONSULTORIOS</t>
  </si>
  <si>
    <t>CAPS EMAUS STAN ENFERMERIA</t>
  </si>
  <si>
    <t>USS GARCES NAVAS</t>
  </si>
  <si>
    <t>CAPS CHAPINERO-CONSULTORIO 205</t>
  </si>
  <si>
    <t xml:space="preserve">CAPS CHAPINERO-SAN LUIS </t>
  </si>
  <si>
    <t>CAPS CHAPINERO - LORENCITA</t>
  </si>
  <si>
    <t>CAPS CHAPINERO-CONSULTORIO 210</t>
  </si>
  <si>
    <t>CAPS CHAPINERO-GINECOLOGIA</t>
  </si>
  <si>
    <t>CAPS CHAPINERO-FARMACIA PISO1</t>
  </si>
  <si>
    <t>CAPS CHAPINERO-MEDICINA ALTERNATIVA</t>
  </si>
  <si>
    <t>CAPS CHAPINERO-OBSERVACION PISO 1</t>
  </si>
  <si>
    <t>CAPS CHAPINERO-PISO 3 ADMINISTRATIVA</t>
  </si>
  <si>
    <t>CAPS CHAPINERO-PISO 2</t>
  </si>
  <si>
    <t>CAPS CHAPINERO FACTURACION PISO 2</t>
  </si>
  <si>
    <t>CAPS CHAPINERO-TRIAGE</t>
  </si>
  <si>
    <t>CAPS CHAPINERO-CONTRALORIA</t>
  </si>
  <si>
    <t>CAPS CHAPINERO-HOSPITALIZACION</t>
  </si>
  <si>
    <t>CAPS CHAPINERO-CONSULTORIO 212</t>
  </si>
  <si>
    <t>CAPS CHAPINERO-CONSULTORIO 211</t>
  </si>
  <si>
    <t>CAPS CHAPINERO-CARDIOLOGIA</t>
  </si>
  <si>
    <t>CAPS CHAPINERO-FACTURACION PISO 3</t>
  </si>
  <si>
    <t>CAPS CHAPINERO- FACTURACION PISO 1</t>
  </si>
  <si>
    <t>CAPS CHAPINERO-CONTRATACION PISO 1</t>
  </si>
  <si>
    <t>CAPS CHAPINERO - TESORERIA</t>
  </si>
  <si>
    <t>CAPS CHAPINERO-CONSULTORIO 209</t>
  </si>
  <si>
    <t>CAPS CHAPINERO-RADIOLOGIA</t>
  </si>
  <si>
    <t>CAPS CHAPINERO-SERVINTE PI 1</t>
  </si>
  <si>
    <t xml:space="preserve">CAPS SUBA </t>
  </si>
  <si>
    <t>USS ENGATIVA-ADMISIONES URG</t>
  </si>
  <si>
    <t>USS ENGATIVA- URGENCIAS MODULO 4,5,6</t>
  </si>
  <si>
    <t>USS ENGATIVA FACT CONSULTA EXT</t>
  </si>
  <si>
    <t>USS ENGATIVA HOSPITALIZACION 4 PISO</t>
  </si>
  <si>
    <t>USS ENFATIVA ATENCION AL USUARIO</t>
  </si>
  <si>
    <t xml:space="preserve">USS ENGATIVA </t>
  </si>
  <si>
    <t>USS ENGATIVA-UCI NEONATAL</t>
  </si>
  <si>
    <t>USS ENGATIVA GINECOLOGIA</t>
  </si>
  <si>
    <t>USS ENGATIVA SALA DE CIRUGIA</t>
  </si>
  <si>
    <t>USS ENGATIVA SALA DE PARTOS CORREDOR</t>
  </si>
  <si>
    <t>USS ENGATIVA CONSULAT EXTERNA PISO 2</t>
  </si>
  <si>
    <t>USS ENGATIVA FARMACIA</t>
  </si>
  <si>
    <t>USS ENGATIVA UCI ADULTOS</t>
  </si>
  <si>
    <t>USS ENGATIVA-CENTRAL DE FACTURACION</t>
  </si>
  <si>
    <t>USS ENGATIVA CONSULTA EXTERNA MODULO 6 Y 7</t>
  </si>
  <si>
    <t>USS ENGATIVA- CONSULTA EXTERNA CONSULTORIOS</t>
  </si>
  <si>
    <t>USS ENGATIVA -CONSULTA EXTERNA PISO 3</t>
  </si>
  <si>
    <t>USS ENGATIVA-FACTURACION URGENCIAS</t>
  </si>
  <si>
    <t>USS ENGATIVA-AUTORIZACIONES</t>
  </si>
  <si>
    <t>USS ENGATIVA URGENCIAS HOMBRES</t>
  </si>
  <si>
    <t>USS ENGATIVA IMAGENOLOGIA</t>
  </si>
  <si>
    <t>USS ENGATIVA COORDINACION ENFERMERIA</t>
  </si>
  <si>
    <t>USS ENGATIVA PISO 2</t>
  </si>
  <si>
    <t>USS ENGATIVA 2 Y 3</t>
  </si>
  <si>
    <t>USS ENGATIVA 4 Y 5</t>
  </si>
  <si>
    <t>USS ENGATIVA APH NUEVA</t>
  </si>
  <si>
    <t>USS ENGATIVA PEDIATRIA TRIAGE</t>
  </si>
  <si>
    <t>USS ENGATIVA PEDIATRIA</t>
  </si>
  <si>
    <t>USS ENGATIVA URGENCIAS MUJERES</t>
  </si>
  <si>
    <t>USS ENGATIVA REANIMACION</t>
  </si>
  <si>
    <t>USS ENGATIVA MEDICINA INTERNA</t>
  </si>
  <si>
    <t>USS ENGATIVA FACTURACION 2DO PISO</t>
  </si>
  <si>
    <t>CSE SUBA-MEDICINA INTERNA</t>
  </si>
  <si>
    <t>CSE SUBA-CONSULTA EXTERNA</t>
  </si>
  <si>
    <t>CAPS SUBA ASISTENCIAL</t>
  </si>
  <si>
    <t>CSE SUBA-FACTURACION URGENCIAS</t>
  </si>
  <si>
    <t>CSE SUBA-GINECOLOGIA</t>
  </si>
  <si>
    <t>CSE SUBA-ATENCION AL USUARIO</t>
  </si>
  <si>
    <t>CSE SUBA-COORDINACIÓN URGENCIAS</t>
  </si>
  <si>
    <t>CSE SUBA-AUTORIZACIONES</t>
  </si>
  <si>
    <t>CSE SUBA-UCI ADULTOS</t>
  </si>
  <si>
    <t>CSE SUBA-HISTORIA CLINICA</t>
  </si>
  <si>
    <t>CSE SUBA-AUTORIZACIONES GINECO</t>
  </si>
  <si>
    <t>CSE SUBA-STAN HOSPITALIZACION</t>
  </si>
  <si>
    <t>CSE SUBA-URGENCIAS NUEVA</t>
  </si>
  <si>
    <t>CSE SUBA-FARMACIA</t>
  </si>
  <si>
    <t>CSE SUBA-RADIO</t>
  </si>
  <si>
    <t>CSE SUBA- CARTERA</t>
  </si>
  <si>
    <t>CSE SUBA- FACTURACION SALA PARTOS</t>
  </si>
  <si>
    <t>CSE SUBA-UCI NEONATOS</t>
  </si>
  <si>
    <t>CSE SUBA-PEDIATRIA</t>
  </si>
  <si>
    <t>CSE SUBA-TRIAGE URGENCIAS</t>
  </si>
  <si>
    <t xml:space="preserve">CSE SUBA PEDIATRIA </t>
  </si>
  <si>
    <t>CSE SUBA-SALA DE PARTOS</t>
  </si>
  <si>
    <t>CSE SUBA-VENTANILLA FACTURACION 2</t>
  </si>
  <si>
    <t>CSE SUBA-FACTURACION 1</t>
  </si>
  <si>
    <t>CSE SUBA-FACTURACION 2</t>
  </si>
  <si>
    <t>CSE SUBA-VENTANILLA FACTURACION 1</t>
  </si>
  <si>
    <t>CSE SUBA ACTIVOS FIJOS</t>
  </si>
  <si>
    <t>CSE SUBA- IMAGENOLOGIA</t>
  </si>
  <si>
    <t>CSE FACTURACION SUBA</t>
  </si>
  <si>
    <t>USS PRADO VERANIEGO</t>
  </si>
  <si>
    <t>USS GAITANA</t>
  </si>
  <si>
    <t>USS ALAMOS</t>
  </si>
  <si>
    <t>USS ALAMOS CONSULTORIO 9</t>
  </si>
  <si>
    <t>USS BACHUE</t>
  </si>
  <si>
    <t>USS QUIRIGUA</t>
  </si>
  <si>
    <t>USS RINCON</t>
  </si>
  <si>
    <t>SALUD PUBLICA RIONEGRO</t>
  </si>
  <si>
    <t>UNIDAD DE NEGOCIOS USAQUEN ADMINISTRATIVA PISO 2</t>
  </si>
  <si>
    <t>UNIDAD DE NEGOCIOS USAQUEN ASISTENCIAL</t>
  </si>
  <si>
    <t>CAPS VERBENAL</t>
  </si>
  <si>
    <t>USS BUENAVISTA</t>
  </si>
  <si>
    <t>USS SANTA CECILIA</t>
  </si>
  <si>
    <t>USS CODITO</t>
  </si>
  <si>
    <t>CAPS SAN CRISTOBAL</t>
  </si>
  <si>
    <t>USS ORQUIDEAS</t>
  </si>
  <si>
    <t>USS ESPAÑOLA</t>
  </si>
  <si>
    <t xml:space="preserve">USS PRADO VERANIEGO </t>
  </si>
  <si>
    <t>TOTAL USS SIMON BOLIVAR</t>
  </si>
  <si>
    <t>TOTAL SERVITA</t>
  </si>
  <si>
    <t>TOTAL FRAY BARTOLOME DE LAS CASAS</t>
  </si>
  <si>
    <t>TOTAL BOYACA REAL</t>
  </si>
  <si>
    <t>CAPS EMAUS FACTURACION CONSULTA EXTERNA</t>
  </si>
  <si>
    <t>CAPS EMAUS FACTURACION URGENCIAS</t>
  </si>
  <si>
    <t>TOTAL EMAUS</t>
  </si>
  <si>
    <t>GARCES NAVAS</t>
  </si>
  <si>
    <t>USS GARCES NAVAS ASISTENCIAL</t>
  </si>
  <si>
    <t>TOTAL CAPS SUBA</t>
  </si>
  <si>
    <t>CAPS CHAPINERO-URG 2</t>
  </si>
  <si>
    <t>CAPS CHAPINERO-PISO 3 STAND DE ENFERMERIA</t>
  </si>
  <si>
    <t>CAPS CHAPINERO CONSULTORIO 213</t>
  </si>
  <si>
    <t>TOTAL CAPS CHAPINERO</t>
  </si>
  <si>
    <t>USS BELLAVISTA</t>
  </si>
  <si>
    <t>TOTAL BELLA VISTA</t>
  </si>
  <si>
    <t>USS ENGATIVA FACTURACION URG</t>
  </si>
  <si>
    <t>USS ENGATIVA-FACTURACION FOTOCOPIAS</t>
  </si>
  <si>
    <t>TOTAL ENGATIVA</t>
  </si>
  <si>
    <t>TOTAL CSE SUBA</t>
  </si>
  <si>
    <t>TOTAL PRADO VERANIEGO</t>
  </si>
  <si>
    <t>TOTAL GAITANA</t>
  </si>
  <si>
    <t>TOTAL ALAMOS</t>
  </si>
  <si>
    <t>TOTAL BACHUE</t>
  </si>
  <si>
    <t>TOTAL QUIRIGUA</t>
  </si>
  <si>
    <t>TOTAL RINCON</t>
  </si>
  <si>
    <t>TOTAL UNIDAD DE NEGOCIOS USAQUEN</t>
  </si>
  <si>
    <t>TOTAL VERBENAL</t>
  </si>
  <si>
    <t>TOTAL BUENA VISTA</t>
  </si>
  <si>
    <t>TOTAL SANTA CESILIA</t>
  </si>
  <si>
    <t>TOTAL CODITO</t>
  </si>
  <si>
    <t>TOTAL SAN CRISTOBAL</t>
  </si>
  <si>
    <t>TOTAL ORQUIDEAS</t>
  </si>
  <si>
    <t>TOTAL ESPAÑOLA</t>
  </si>
  <si>
    <t>TOTAL SALUD PUBLICA</t>
  </si>
  <si>
    <t>UNIDAD DE NEGOCIOS USAQUEN ADMINISTRATIVA PISO 3</t>
  </si>
  <si>
    <t>TOTAL URG FERIAS</t>
  </si>
  <si>
    <t>URG FERIAS</t>
  </si>
  <si>
    <t>TOTAL SANTA CECILIA</t>
  </si>
  <si>
    <t>USS SIMON BOLIVAR</t>
  </si>
  <si>
    <t>CANTIDAD DE IMPRESORAS</t>
  </si>
  <si>
    <t>CAPS FRAY</t>
  </si>
  <si>
    <t>CAPS EMAUS</t>
  </si>
  <si>
    <t>CAPS CHAPINERO</t>
  </si>
  <si>
    <t>USS BELLA VISTA</t>
  </si>
  <si>
    <t>USS ENGATIVA CALLE 80</t>
  </si>
  <si>
    <t>USS FERIAS</t>
  </si>
  <si>
    <t>UNIDAD DE NEGOCIOS USAQUEN</t>
  </si>
  <si>
    <t>USS BUENA VISTA</t>
  </si>
  <si>
    <t>USS SAN CRISTOBAL</t>
  </si>
  <si>
    <t>EQUIPOS DE COMPUTO CONFIGURADOS A CADA MAQUINA</t>
  </si>
  <si>
    <t>MULTIFUNCIONAL</t>
  </si>
  <si>
    <t>SIMON BOLIVAR HOSPITALIZACION 8 PISO</t>
  </si>
  <si>
    <t>UNIDAD RENAL</t>
  </si>
  <si>
    <t>TOTAL USS SAN LUIS</t>
  </si>
  <si>
    <t>TOTAL USS LORENCITA</t>
  </si>
  <si>
    <t>IMPRESORAS</t>
  </si>
  <si>
    <t>MULTIFUNCIONALES</t>
  </si>
  <si>
    <t>TOTAL</t>
  </si>
  <si>
    <t xml:space="preserve">123 MAQUINAS REPROGRAFICAS </t>
  </si>
  <si>
    <t>Inventario de fotocopiadoras e impresoras con el respectivo número de equipos conectados a cada uno de los equipos</t>
  </si>
  <si>
    <t xml:space="preserve">INVITACIÓN A COTIZAR NO 001-2020 S.NTE </t>
  </si>
  <si>
    <t>ANEXO TÉCNICO No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</si>
</sst>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64" formatCode="_(&quot;$&quot;\ * #,##0.00_);_(&quot;$&quot;\ * \(#,##0.00\);_(&quot;$&quot;\ * &quot;-&quot;??_);_(@_)"/>
    <numFmt numFmtId="165" formatCode="_(&quot;$&quot;\ * #,##0_);_(&quot;$&quot;\ * \(#,##0\);_(&quot;$&quot;\ * &quot;-&quot;??_);_(@_)"/>
  </numFmts>
  <fonts count="27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1"/>
    </font>
    <font>
      <sz val="11"/>
      <color rgb="FF000000"/>
      <name val="Liberation Sans1"/>
      <family val="2"/>
      <charset val="1"/>
    </font>
    <font>
      <sz val="11"/>
      <name val="Calibri"/>
      <family val="2"/>
      <charset val="1"/>
    </font>
    <font>
      <sz val="11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theme="1"/>
      <name val="Calibri"/>
      <family val="2"/>
    </font>
    <font>
      <sz val="9"/>
      <color theme="1"/>
      <name val="Calibri"/>
      <family val="2"/>
    </font>
    <font>
      <sz val="10"/>
      <color theme="1"/>
      <name val="Calibri"/>
      <family val="2"/>
    </font>
    <font>
      <sz val="11"/>
      <color rgb="FF000000"/>
      <name val="Calibri"/>
      <family val="2"/>
    </font>
    <font>
      <sz val="9"/>
      <name val="Calibri"/>
      <family val="2"/>
    </font>
    <font>
      <sz val="10"/>
      <name val="Calibri"/>
      <family val="2"/>
    </font>
    <font>
      <sz val="11"/>
      <name val="Calibri"/>
      <family val="2"/>
    </font>
    <font>
      <b/>
      <sz val="12"/>
      <name val="Calibri"/>
      <family val="2"/>
    </font>
    <font>
      <b/>
      <sz val="12"/>
      <color rgb="FF000000"/>
      <name val="Calibri"/>
      <family val="2"/>
    </font>
    <font>
      <b/>
      <sz val="11"/>
      <color theme="1"/>
      <name val="Calibri"/>
      <family val="2"/>
      <charset val="1"/>
    </font>
    <font>
      <b/>
      <sz val="12"/>
      <color theme="1"/>
      <name val="Calibri"/>
      <family val="2"/>
      <charset val="1"/>
    </font>
    <font>
      <b/>
      <sz val="12"/>
      <name val="Calibri"/>
      <family val="2"/>
      <charset val="1"/>
    </font>
    <font>
      <b/>
      <sz val="9"/>
      <color theme="1"/>
      <name val="Calibri"/>
      <family val="2"/>
    </font>
    <font>
      <b/>
      <sz val="12"/>
      <color theme="1"/>
      <name val="Comic Sans MS"/>
      <family val="4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b/>
      <sz val="11"/>
      <name val="Arial"/>
      <family val="2"/>
    </font>
    <font>
      <b/>
      <sz val="16"/>
      <color rgb="FF000000"/>
      <name val="Calibri"/>
      <family val="2"/>
    </font>
    <font>
      <b/>
      <sz val="22"/>
      <color theme="1"/>
      <name val="Calibri"/>
      <family val="2"/>
    </font>
    <font>
      <b/>
      <sz val="20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1" fontId="1" fillId="0" borderId="0" applyFont="0" applyFill="0" applyBorder="0" applyAlignment="0" applyProtection="0"/>
    <xf numFmtId="0" fontId="3" fillId="0" borderId="0"/>
    <xf numFmtId="164" fontId="1" fillId="0" borderId="0" applyFont="0" applyFill="0" applyBorder="0" applyAlignment="0" applyProtection="0"/>
  </cellStyleXfs>
  <cellXfs count="109">
    <xf numFmtId="0" fontId="0" fillId="0" borderId="0" xfId="0"/>
    <xf numFmtId="0" fontId="2" fillId="0" borderId="0" xfId="0" applyFont="1" applyFill="1"/>
    <xf numFmtId="41" fontId="2" fillId="0" borderId="0" xfId="1" applyFont="1" applyFill="1"/>
    <xf numFmtId="0" fontId="4" fillId="0" borderId="0" xfId="0" applyFont="1" applyFill="1"/>
    <xf numFmtId="41" fontId="0" fillId="0" borderId="0" xfId="1" applyFont="1"/>
    <xf numFmtId="0" fontId="0" fillId="0" borderId="0" xfId="0" applyFill="1"/>
    <xf numFmtId="0" fontId="2" fillId="0" borderId="0" xfId="0" applyFont="1"/>
    <xf numFmtId="165" fontId="4" fillId="0" borderId="0" xfId="3" applyNumberFormat="1" applyFont="1" applyFill="1"/>
    <xf numFmtId="0" fontId="2" fillId="2" borderId="0" xfId="0" applyFont="1" applyFill="1"/>
    <xf numFmtId="0" fontId="5" fillId="2" borderId="3" xfId="0" applyFont="1" applyFill="1" applyBorder="1"/>
    <xf numFmtId="0" fontId="10" fillId="2" borderId="1" xfId="0" applyFont="1" applyFill="1" applyBorder="1"/>
    <xf numFmtId="0" fontId="5" fillId="2" borderId="1" xfId="0" applyFont="1" applyFill="1" applyBorder="1"/>
    <xf numFmtId="41" fontId="5" fillId="2" borderId="1" xfId="0" applyNumberFormat="1" applyFont="1" applyFill="1" applyBorder="1"/>
    <xf numFmtId="0" fontId="13" fillId="2" borderId="1" xfId="0" applyFont="1" applyFill="1" applyBorder="1"/>
    <xf numFmtId="0" fontId="6" fillId="2" borderId="1" xfId="0" applyFont="1" applyFill="1" applyBorder="1" applyAlignment="1">
      <alignment vertical="center"/>
    </xf>
    <xf numFmtId="0" fontId="8" fillId="2" borderId="3" xfId="2" applyFont="1" applyFill="1" applyBorder="1" applyAlignment="1">
      <alignment wrapText="1"/>
    </xf>
    <xf numFmtId="0" fontId="9" fillId="2" borderId="3" xfId="2" applyFont="1" applyFill="1" applyBorder="1"/>
    <xf numFmtId="0" fontId="8" fillId="2" borderId="1" xfId="2" applyFont="1" applyFill="1" applyBorder="1" applyAlignment="1">
      <alignment wrapText="1"/>
    </xf>
    <xf numFmtId="0" fontId="9" fillId="2" borderId="1" xfId="2" applyFont="1" applyFill="1" applyBorder="1"/>
    <xf numFmtId="0" fontId="11" fillId="2" borderId="1" xfId="2" applyFont="1" applyFill="1" applyBorder="1" applyAlignment="1">
      <alignment wrapText="1"/>
    </xf>
    <xf numFmtId="0" fontId="12" fillId="2" borderId="1" xfId="2" applyFont="1" applyFill="1" applyBorder="1"/>
    <xf numFmtId="1" fontId="5" fillId="2" borderId="1" xfId="0" applyNumberFormat="1" applyFont="1" applyFill="1" applyBorder="1" applyAlignment="1">
      <alignment horizontal="left"/>
    </xf>
    <xf numFmtId="41" fontId="9" fillId="2" borderId="1" xfId="1" applyFont="1" applyFill="1" applyBorder="1"/>
    <xf numFmtId="0" fontId="8" fillId="2" borderId="3" xfId="2" applyFont="1" applyFill="1" applyBorder="1"/>
    <xf numFmtId="0" fontId="8" fillId="2" borderId="1" xfId="2" applyFont="1" applyFill="1" applyBorder="1"/>
    <xf numFmtId="0" fontId="11" fillId="2" borderId="1" xfId="2" applyFont="1" applyFill="1" applyBorder="1"/>
    <xf numFmtId="0" fontId="5" fillId="2" borderId="7" xfId="0" applyFont="1" applyFill="1" applyBorder="1"/>
    <xf numFmtId="0" fontId="11" fillId="2" borderId="6" xfId="2" applyFont="1" applyFill="1" applyBorder="1" applyAlignment="1">
      <alignment wrapText="1"/>
    </xf>
    <xf numFmtId="0" fontId="12" fillId="2" borderId="6" xfId="2" applyFont="1" applyFill="1" applyBorder="1"/>
    <xf numFmtId="0" fontId="5" fillId="2" borderId="6" xfId="0" applyFont="1" applyFill="1" applyBorder="1"/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/>
    <xf numFmtId="0" fontId="5" fillId="2" borderId="1" xfId="0" applyFont="1" applyFill="1" applyBorder="1" applyAlignment="1">
      <alignment wrapText="1"/>
    </xf>
    <xf numFmtId="41" fontId="6" fillId="2" borderId="1" xfId="1" applyFont="1" applyFill="1" applyBorder="1"/>
    <xf numFmtId="0" fontId="14" fillId="2" borderId="1" xfId="0" applyFont="1" applyFill="1" applyBorder="1"/>
    <xf numFmtId="0" fontId="4" fillId="2" borderId="0" xfId="0" applyFont="1" applyFill="1"/>
    <xf numFmtId="0" fontId="6" fillId="2" borderId="3" xfId="0" applyFont="1" applyFill="1" applyBorder="1"/>
    <xf numFmtId="0" fontId="6" fillId="2" borderId="1" xfId="0" applyFont="1" applyFill="1" applyBorder="1" applyAlignment="1">
      <alignment horizontal="center" vertical="center"/>
    </xf>
    <xf numFmtId="3" fontId="7" fillId="2" borderId="5" xfId="2" applyNumberFormat="1" applyFont="1" applyFill="1" applyBorder="1" applyAlignment="1">
      <alignment horizontal="center" vertical="center" wrapText="1"/>
    </xf>
    <xf numFmtId="41" fontId="7" fillId="2" borderId="5" xfId="1" applyFont="1" applyFill="1" applyBorder="1" applyAlignment="1">
      <alignment horizontal="center" vertical="center" wrapText="1"/>
    </xf>
    <xf numFmtId="41" fontId="9" fillId="2" borderId="3" xfId="1" applyFont="1" applyFill="1" applyBorder="1"/>
    <xf numFmtId="41" fontId="12" fillId="2" borderId="1" xfId="1" applyFont="1" applyFill="1" applyBorder="1"/>
    <xf numFmtId="41" fontId="6" fillId="2" borderId="1" xfId="1" applyFont="1" applyFill="1" applyBorder="1" applyAlignment="1">
      <alignment vertical="center"/>
    </xf>
    <xf numFmtId="0" fontId="13" fillId="2" borderId="6" xfId="0" applyFont="1" applyFill="1" applyBorder="1"/>
    <xf numFmtId="41" fontId="12" fillId="2" borderId="6" xfId="1" applyFont="1" applyFill="1" applyBorder="1"/>
    <xf numFmtId="41" fontId="14" fillId="2" borderId="1" xfId="1" applyFont="1" applyFill="1" applyBorder="1" applyAlignment="1">
      <alignment vertical="center"/>
    </xf>
    <xf numFmtId="0" fontId="8" fillId="2" borderId="1" xfId="2" applyFont="1" applyFill="1" applyBorder="1" applyAlignment="1"/>
    <xf numFmtId="41" fontId="14" fillId="2" borderId="1" xfId="1" applyFont="1" applyFill="1" applyBorder="1"/>
    <xf numFmtId="0" fontId="6" fillId="2" borderId="4" xfId="0" applyFont="1" applyFill="1" applyBorder="1"/>
    <xf numFmtId="41" fontId="6" fillId="2" borderId="3" xfId="1" applyFont="1" applyFill="1" applyBorder="1"/>
    <xf numFmtId="0" fontId="16" fillId="0" borderId="0" xfId="0" applyFont="1" applyFill="1"/>
    <xf numFmtId="0" fontId="17" fillId="0" borderId="0" xfId="0" applyFont="1" applyFill="1"/>
    <xf numFmtId="0" fontId="18" fillId="0" borderId="0" xfId="0" applyFont="1" applyFill="1"/>
    <xf numFmtId="0" fontId="17" fillId="2" borderId="0" xfId="0" applyFont="1" applyFill="1"/>
    <xf numFmtId="41" fontId="0" fillId="0" borderId="0" xfId="0" applyNumberFormat="1"/>
    <xf numFmtId="0" fontId="10" fillId="2" borderId="1" xfId="0" applyFont="1" applyFill="1" applyBorder="1" applyAlignment="1">
      <alignment horizontal="center" vertical="center"/>
    </xf>
    <xf numFmtId="0" fontId="12" fillId="2" borderId="1" xfId="2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3" fontId="7" fillId="2" borderId="10" xfId="2" applyNumberFormat="1" applyFont="1" applyFill="1" applyBorder="1" applyAlignment="1">
      <alignment horizontal="center" vertical="center" wrapText="1"/>
    </xf>
    <xf numFmtId="3" fontId="7" fillId="2" borderId="11" xfId="2" applyNumberFormat="1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vertical="center" wrapText="1"/>
    </xf>
    <xf numFmtId="0" fontId="19" fillId="2" borderId="3" xfId="2" applyFont="1" applyFill="1" applyBorder="1" applyAlignment="1">
      <alignment horizontal="center" vertical="center"/>
    </xf>
    <xf numFmtId="0" fontId="5" fillId="3" borderId="1" xfId="0" applyFont="1" applyFill="1" applyBorder="1"/>
    <xf numFmtId="3" fontId="20" fillId="2" borderId="5" xfId="2" applyNumberFormat="1" applyFont="1" applyFill="1" applyBorder="1" applyAlignment="1">
      <alignment horizontal="center" vertical="center" wrapText="1"/>
    </xf>
    <xf numFmtId="0" fontId="5" fillId="2" borderId="8" xfId="0" applyFont="1" applyFill="1" applyBorder="1"/>
    <xf numFmtId="0" fontId="5" fillId="2" borderId="9" xfId="0" applyFont="1" applyFill="1" applyBorder="1"/>
    <xf numFmtId="0" fontId="5" fillId="2" borderId="2" xfId="0" applyFont="1" applyFill="1" applyBorder="1"/>
    <xf numFmtId="0" fontId="21" fillId="2" borderId="1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textRotation="255" wrapText="1"/>
    </xf>
    <xf numFmtId="0" fontId="21" fillId="2" borderId="1" xfId="2" applyFont="1" applyFill="1" applyBorder="1" applyAlignment="1">
      <alignment horizontal="center" vertical="center" wrapText="1"/>
    </xf>
    <xf numFmtId="0" fontId="23" fillId="2" borderId="1" xfId="2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 wrapText="1"/>
    </xf>
    <xf numFmtId="1" fontId="21" fillId="2" borderId="1" xfId="0" applyNumberFormat="1" applyFont="1" applyFill="1" applyBorder="1" applyAlignment="1">
      <alignment horizontal="center" vertical="center" wrapText="1"/>
    </xf>
    <xf numFmtId="41" fontId="2" fillId="0" borderId="0" xfId="1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165" fontId="0" fillId="0" borderId="0" xfId="0" applyNumberFormat="1"/>
    <xf numFmtId="0" fontId="24" fillId="0" borderId="1" xfId="0" applyFont="1" applyBorder="1"/>
    <xf numFmtId="0" fontId="24" fillId="0" borderId="1" xfId="0" applyFont="1" applyBorder="1" applyAlignment="1">
      <alignment horizontal="center"/>
    </xf>
    <xf numFmtId="165" fontId="24" fillId="0" borderId="1" xfId="3" applyNumberFormat="1" applyFont="1" applyBorder="1" applyAlignment="1">
      <alignment horizontal="left"/>
    </xf>
    <xf numFmtId="3" fontId="20" fillId="2" borderId="12" xfId="2" applyNumberFormat="1" applyFont="1" applyFill="1" applyBorder="1" applyAlignment="1">
      <alignment horizontal="center" vertical="center" wrapText="1"/>
    </xf>
    <xf numFmtId="0" fontId="20" fillId="2" borderId="7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21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center" textRotation="255" wrapText="1"/>
    </xf>
    <xf numFmtId="41" fontId="25" fillId="0" borderId="10" xfId="1" applyFont="1" applyFill="1" applyBorder="1" applyAlignment="1">
      <alignment horizontal="center" vertical="center" wrapText="1"/>
    </xf>
    <xf numFmtId="41" fontId="25" fillId="0" borderId="13" xfId="1" applyFont="1" applyFill="1" applyBorder="1" applyAlignment="1">
      <alignment horizontal="center" vertical="center" wrapText="1"/>
    </xf>
    <xf numFmtId="41" fontId="25" fillId="0" borderId="11" xfId="1" applyFont="1" applyFill="1" applyBorder="1" applyAlignment="1">
      <alignment horizontal="center" vertical="center" wrapText="1"/>
    </xf>
    <xf numFmtId="41" fontId="26" fillId="0" borderId="0" xfId="1" applyFont="1" applyFill="1" applyAlignment="1">
      <alignment horizontal="center" vertical="center"/>
    </xf>
  </cellXfs>
  <cellStyles count="4">
    <cellStyle name="Millares [0]" xfId="1" builtinId="6"/>
    <cellStyle name="Moneda" xfId="3" builtinId="4"/>
    <cellStyle name="Normal" xfId="0" builtinId="0"/>
    <cellStyle name="Texto explicativo" xfId="2" builtinId="53"/>
  </cellStyles>
  <dxfs count="0"/>
  <tableStyles count="0" defaultTableStyle="TableStyleMedium2" defaultPivotStyle="PivotStyleLight16"/>
  <colors>
    <mruColors>
      <color rgb="FFFF5050"/>
      <color rgb="FFF0303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P/Downloads/CIERRE%20JUL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IERRE AGOSTO REAL "/>
      <sheetName val="CIERRE AGOSTO REAL  contadores"/>
      <sheetName val="CIERRE A FACTURAR AGOSTO"/>
      <sheetName val="CIERRE FACTURADO"/>
      <sheetName val="FORMATO SIMON BOLIVAR"/>
      <sheetName val="FERIAS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84">
          <cell r="C84">
            <v>526699</v>
          </cell>
        </row>
      </sheetData>
      <sheetData sheetId="5" refreshError="1">
        <row r="158">
          <cell r="A158">
            <v>302750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FF"/>
  </sheetPr>
  <dimension ref="A1:S272"/>
  <sheetViews>
    <sheetView tabSelected="1" topLeftCell="H1" zoomScale="90" zoomScaleNormal="90" workbookViewId="0">
      <selection activeCell="I22" sqref="I22"/>
    </sheetView>
  </sheetViews>
  <sheetFormatPr baseColWidth="10" defaultColWidth="9.140625" defaultRowHeight="15"/>
  <cols>
    <col min="1" max="1" width="13.7109375" hidden="1" customWidth="1"/>
    <col min="2" max="2" width="50.85546875" style="6" hidden="1" customWidth="1"/>
    <col min="3" max="3" width="14.5703125" style="6" hidden="1" customWidth="1"/>
    <col min="4" max="4" width="30.7109375" style="6" hidden="1" customWidth="1"/>
    <col min="5" max="5" width="11" style="6" hidden="1" customWidth="1"/>
    <col min="6" max="6" width="17.28515625" style="3" hidden="1" customWidth="1"/>
    <col min="7" max="7" width="20.5703125" style="4" hidden="1" customWidth="1"/>
    <col min="8" max="8" width="12.85546875" style="4" customWidth="1"/>
    <col min="9" max="9" width="53.28515625" customWidth="1"/>
    <col min="10" max="10" width="21.5703125" customWidth="1"/>
    <col min="11" max="11" width="18.5703125" customWidth="1"/>
    <col min="12" max="12" width="30.7109375" customWidth="1"/>
    <col min="13" max="13" width="14.42578125" hidden="1" customWidth="1"/>
    <col min="14" max="14" width="16.5703125" hidden="1" customWidth="1"/>
    <col min="15" max="15" width="35.5703125" customWidth="1"/>
    <col min="16" max="16" width="27.140625" customWidth="1"/>
    <col min="18" max="18" width="20.140625" customWidth="1"/>
    <col min="19" max="19" width="15.5703125" bestFit="1" customWidth="1"/>
  </cols>
  <sheetData>
    <row r="1" spans="1:17" s="1" customFormat="1" ht="26.25">
      <c r="G1" s="2"/>
      <c r="H1" s="108" t="s">
        <v>472</v>
      </c>
      <c r="I1" s="108"/>
      <c r="J1" s="108"/>
      <c r="K1" s="108"/>
      <c r="L1" s="108"/>
    </row>
    <row r="2" spans="1:17" s="1" customFormat="1" ht="28.5" customHeight="1" thickBot="1">
      <c r="G2" s="2"/>
      <c r="H2" s="108" t="s">
        <v>473</v>
      </c>
      <c r="I2" s="108"/>
      <c r="J2" s="108"/>
      <c r="K2" s="108"/>
      <c r="L2" s="108"/>
    </row>
    <row r="3" spans="1:17" s="1" customFormat="1" ht="53.25" customHeight="1" thickBot="1">
      <c r="G3" s="2"/>
      <c r="H3" s="105" t="s">
        <v>471</v>
      </c>
      <c r="I3" s="106"/>
      <c r="J3" s="106"/>
      <c r="K3" s="106"/>
      <c r="L3" s="107"/>
    </row>
    <row r="4" spans="1:17" s="1" customFormat="1" ht="57.75" customHeight="1" thickBot="1">
      <c r="A4" s="38" t="s">
        <v>287</v>
      </c>
      <c r="B4" s="38" t="s">
        <v>0</v>
      </c>
      <c r="C4" s="69" t="s">
        <v>1</v>
      </c>
      <c r="D4" s="72" t="s">
        <v>288</v>
      </c>
      <c r="E4" s="70" t="s">
        <v>2</v>
      </c>
      <c r="F4" s="38" t="s">
        <v>3</v>
      </c>
      <c r="G4" s="39" t="s">
        <v>4</v>
      </c>
      <c r="H4" s="92" t="s">
        <v>289</v>
      </c>
      <c r="I4" s="92" t="s">
        <v>0</v>
      </c>
      <c r="J4" s="92" t="s">
        <v>1</v>
      </c>
      <c r="K4" s="92" t="s">
        <v>451</v>
      </c>
      <c r="L4" s="93" t="s">
        <v>461</v>
      </c>
      <c r="M4" s="75" t="s">
        <v>2</v>
      </c>
      <c r="N4" s="75" t="s">
        <v>3</v>
      </c>
    </row>
    <row r="5" spans="1:17" s="1" customFormat="1" ht="23.25" customHeight="1">
      <c r="A5" s="9">
        <v>1</v>
      </c>
      <c r="B5" s="23" t="s">
        <v>5</v>
      </c>
      <c r="C5" s="16" t="s">
        <v>6</v>
      </c>
      <c r="D5" s="71">
        <v>15</v>
      </c>
      <c r="E5" s="9">
        <v>37886</v>
      </c>
      <c r="F5" s="9">
        <v>50525</v>
      </c>
      <c r="G5" s="40">
        <f t="shared" ref="G5:G35" si="0">+F5-E5</f>
        <v>12639</v>
      </c>
      <c r="H5" s="104" t="s">
        <v>450</v>
      </c>
      <c r="I5" s="81" t="s">
        <v>5</v>
      </c>
      <c r="J5" s="82" t="s">
        <v>462</v>
      </c>
      <c r="K5" s="81">
        <v>1</v>
      </c>
      <c r="L5" s="83">
        <v>15</v>
      </c>
      <c r="M5" s="11">
        <v>50525</v>
      </c>
      <c r="N5" s="11">
        <v>60126</v>
      </c>
    </row>
    <row r="6" spans="1:17" s="1" customFormat="1" ht="17.100000000000001" customHeight="1">
      <c r="A6" s="11">
        <v>2</v>
      </c>
      <c r="B6" s="24" t="s">
        <v>7</v>
      </c>
      <c r="C6" s="18" t="s">
        <v>8</v>
      </c>
      <c r="D6" s="55">
        <v>4</v>
      </c>
      <c r="E6" s="11">
        <v>8929</v>
      </c>
      <c r="F6" s="11">
        <v>13102</v>
      </c>
      <c r="G6" s="22">
        <f t="shared" si="0"/>
        <v>4173</v>
      </c>
      <c r="H6" s="104"/>
      <c r="I6" s="81" t="s">
        <v>7</v>
      </c>
      <c r="J6" s="82" t="s">
        <v>462</v>
      </c>
      <c r="K6" s="81">
        <v>1</v>
      </c>
      <c r="L6" s="83">
        <v>4</v>
      </c>
      <c r="M6" s="11">
        <v>13102</v>
      </c>
      <c r="N6" s="11">
        <v>17593</v>
      </c>
    </row>
    <row r="7" spans="1:17" s="1" customFormat="1" ht="17.100000000000001" customHeight="1">
      <c r="A7" s="11">
        <v>3</v>
      </c>
      <c r="B7" s="24" t="s">
        <v>9</v>
      </c>
      <c r="C7" s="18" t="s">
        <v>10</v>
      </c>
      <c r="D7" s="55">
        <v>2</v>
      </c>
      <c r="E7" s="11">
        <v>305317</v>
      </c>
      <c r="F7" s="11">
        <v>308052</v>
      </c>
      <c r="G7" s="22">
        <f t="shared" si="0"/>
        <v>2735</v>
      </c>
      <c r="H7" s="104"/>
      <c r="I7" s="81" t="s">
        <v>9</v>
      </c>
      <c r="J7" s="82" t="s">
        <v>462</v>
      </c>
      <c r="K7" s="81">
        <v>1</v>
      </c>
      <c r="L7" s="83">
        <v>2</v>
      </c>
      <c r="M7" s="11">
        <v>308052</v>
      </c>
      <c r="N7" s="11">
        <v>311657</v>
      </c>
    </row>
    <row r="8" spans="1:17" s="1" customFormat="1" ht="17.100000000000001" customHeight="1">
      <c r="A8" s="9">
        <v>4</v>
      </c>
      <c r="B8" s="25" t="s">
        <v>11</v>
      </c>
      <c r="C8" s="18" t="s">
        <v>12</v>
      </c>
      <c r="D8" s="55">
        <v>7</v>
      </c>
      <c r="E8" s="11">
        <v>18424</v>
      </c>
      <c r="F8" s="11">
        <v>23635</v>
      </c>
      <c r="G8" s="22">
        <f t="shared" si="0"/>
        <v>5211</v>
      </c>
      <c r="H8" s="104"/>
      <c r="I8" s="82" t="s">
        <v>11</v>
      </c>
      <c r="J8" s="82" t="s">
        <v>462</v>
      </c>
      <c r="K8" s="81">
        <v>1</v>
      </c>
      <c r="L8" s="83">
        <v>7</v>
      </c>
      <c r="M8" s="11">
        <v>23635</v>
      </c>
      <c r="N8" s="11">
        <v>28707</v>
      </c>
    </row>
    <row r="9" spans="1:17" s="1" customFormat="1" ht="17.100000000000001" customHeight="1">
      <c r="A9" s="11">
        <v>5</v>
      </c>
      <c r="B9" s="24" t="s">
        <v>13</v>
      </c>
      <c r="C9" s="18" t="s">
        <v>14</v>
      </c>
      <c r="D9" s="55">
        <v>15</v>
      </c>
      <c r="E9" s="11">
        <v>126821</v>
      </c>
      <c r="F9" s="11">
        <v>132850</v>
      </c>
      <c r="G9" s="22">
        <f t="shared" si="0"/>
        <v>6029</v>
      </c>
      <c r="H9" s="104"/>
      <c r="I9" s="81" t="s">
        <v>13</v>
      </c>
      <c r="J9" s="82" t="s">
        <v>462</v>
      </c>
      <c r="K9" s="81">
        <v>1</v>
      </c>
      <c r="L9" s="83">
        <v>15</v>
      </c>
      <c r="M9" s="11">
        <v>132850</v>
      </c>
      <c r="N9" s="11">
        <v>138662</v>
      </c>
    </row>
    <row r="10" spans="1:17" s="1" customFormat="1" ht="17.100000000000001" customHeight="1">
      <c r="A10" s="11">
        <v>6</v>
      </c>
      <c r="B10" s="24" t="s">
        <v>15</v>
      </c>
      <c r="C10" s="18" t="s">
        <v>16</v>
      </c>
      <c r="D10" s="55">
        <v>9</v>
      </c>
      <c r="E10" s="11">
        <v>7172</v>
      </c>
      <c r="F10" s="11">
        <v>8421</v>
      </c>
      <c r="G10" s="22">
        <f t="shared" si="0"/>
        <v>1249</v>
      </c>
      <c r="H10" s="104"/>
      <c r="I10" s="81" t="s">
        <v>15</v>
      </c>
      <c r="J10" s="82" t="s">
        <v>462</v>
      </c>
      <c r="K10" s="81">
        <v>1</v>
      </c>
      <c r="L10" s="83">
        <v>9</v>
      </c>
      <c r="M10" s="11">
        <v>8421</v>
      </c>
      <c r="N10" s="11">
        <v>10212</v>
      </c>
    </row>
    <row r="11" spans="1:17" s="1" customFormat="1" ht="17.100000000000001" customHeight="1">
      <c r="A11" s="9">
        <v>7</v>
      </c>
      <c r="B11" s="24" t="s">
        <v>17</v>
      </c>
      <c r="C11" s="18" t="s">
        <v>18</v>
      </c>
      <c r="D11" s="55">
        <v>8</v>
      </c>
      <c r="E11" s="11">
        <v>10960</v>
      </c>
      <c r="F11" s="11">
        <v>14077</v>
      </c>
      <c r="G11" s="22">
        <f t="shared" si="0"/>
        <v>3117</v>
      </c>
      <c r="H11" s="104"/>
      <c r="I11" s="81" t="s">
        <v>17</v>
      </c>
      <c r="J11" s="82" t="s">
        <v>462</v>
      </c>
      <c r="K11" s="81">
        <v>1</v>
      </c>
      <c r="L11" s="83">
        <v>8</v>
      </c>
      <c r="M11" s="11">
        <v>14077</v>
      </c>
      <c r="N11" s="11">
        <v>16182</v>
      </c>
    </row>
    <row r="12" spans="1:17" s="1" customFormat="1" ht="15.75" customHeight="1">
      <c r="A12" s="11">
        <v>8</v>
      </c>
      <c r="B12" s="17" t="s">
        <v>19</v>
      </c>
      <c r="C12" s="18" t="s">
        <v>20</v>
      </c>
      <c r="D12" s="55"/>
      <c r="E12" s="11"/>
      <c r="F12" s="12">
        <f>+'[1]FORMATO SIMON BOLIVAR'!C84</f>
        <v>526699</v>
      </c>
      <c r="G12" s="22">
        <f t="shared" si="0"/>
        <v>526699</v>
      </c>
      <c r="H12" s="104"/>
      <c r="I12" s="81" t="s">
        <v>19</v>
      </c>
      <c r="J12" s="82" t="s">
        <v>20</v>
      </c>
      <c r="K12" s="81">
        <v>1</v>
      </c>
      <c r="L12" s="83"/>
      <c r="M12" s="11">
        <v>0</v>
      </c>
      <c r="N12" s="12">
        <v>72750</v>
      </c>
    </row>
    <row r="13" spans="1:17" s="1" customFormat="1" ht="17.100000000000001" customHeight="1">
      <c r="A13" s="11">
        <v>9</v>
      </c>
      <c r="B13" s="24" t="s">
        <v>21</v>
      </c>
      <c r="C13" s="18" t="s">
        <v>22</v>
      </c>
      <c r="D13" s="55">
        <v>8</v>
      </c>
      <c r="E13" s="11">
        <v>0</v>
      </c>
      <c r="F13" s="11">
        <v>39854</v>
      </c>
      <c r="G13" s="22">
        <f t="shared" si="0"/>
        <v>39854</v>
      </c>
      <c r="H13" s="104"/>
      <c r="I13" s="81" t="s">
        <v>21</v>
      </c>
      <c r="J13" s="82" t="s">
        <v>462</v>
      </c>
      <c r="K13" s="81">
        <v>1</v>
      </c>
      <c r="L13" s="83">
        <v>8</v>
      </c>
      <c r="M13" s="11">
        <v>265967</v>
      </c>
      <c r="N13" s="11">
        <v>277187</v>
      </c>
    </row>
    <row r="14" spans="1:17" s="1" customFormat="1" ht="17.100000000000001" customHeight="1">
      <c r="A14" s="9">
        <v>10</v>
      </c>
      <c r="B14" s="24" t="s">
        <v>23</v>
      </c>
      <c r="C14" s="18" t="s">
        <v>24</v>
      </c>
      <c r="D14" s="55">
        <v>8</v>
      </c>
      <c r="E14" s="11">
        <v>61948</v>
      </c>
      <c r="F14" s="11">
        <v>119511</v>
      </c>
      <c r="G14" s="22">
        <f t="shared" si="0"/>
        <v>57563</v>
      </c>
      <c r="H14" s="104"/>
      <c r="I14" s="81" t="s">
        <v>23</v>
      </c>
      <c r="J14" s="82" t="s">
        <v>462</v>
      </c>
      <c r="K14" s="81">
        <v>1</v>
      </c>
      <c r="L14" s="83">
        <v>8</v>
      </c>
      <c r="M14" s="11">
        <v>0</v>
      </c>
      <c r="N14" s="11">
        <v>36370</v>
      </c>
    </row>
    <row r="15" spans="1:17" s="1" customFormat="1" ht="17.100000000000001" customHeight="1">
      <c r="A15" s="11">
        <v>11</v>
      </c>
      <c r="B15" s="24" t="s">
        <v>25</v>
      </c>
      <c r="C15" s="18" t="s">
        <v>26</v>
      </c>
      <c r="D15" s="55">
        <v>1</v>
      </c>
      <c r="E15" s="11">
        <v>0</v>
      </c>
      <c r="F15" s="11">
        <v>38596</v>
      </c>
      <c r="G15" s="22">
        <f t="shared" si="0"/>
        <v>38596</v>
      </c>
      <c r="H15" s="104"/>
      <c r="I15" s="81" t="s">
        <v>25</v>
      </c>
      <c r="J15" s="82" t="s">
        <v>467</v>
      </c>
      <c r="K15" s="81">
        <v>1</v>
      </c>
      <c r="L15" s="83">
        <v>1</v>
      </c>
      <c r="M15" s="11">
        <v>124098</v>
      </c>
      <c r="N15" s="11">
        <v>193570</v>
      </c>
      <c r="Q15" s="3"/>
    </row>
    <row r="16" spans="1:17" s="3" customFormat="1" ht="17.100000000000001" customHeight="1">
      <c r="A16" s="11">
        <v>12</v>
      </c>
      <c r="B16" s="25" t="s">
        <v>27</v>
      </c>
      <c r="C16" s="20" t="s">
        <v>28</v>
      </c>
      <c r="D16" s="55">
        <v>12</v>
      </c>
      <c r="E16" s="13">
        <v>249977</v>
      </c>
      <c r="F16" s="13">
        <v>265967</v>
      </c>
      <c r="G16" s="41">
        <f t="shared" si="0"/>
        <v>15990</v>
      </c>
      <c r="H16" s="104"/>
      <c r="I16" s="82" t="s">
        <v>27</v>
      </c>
      <c r="J16" s="82" t="s">
        <v>467</v>
      </c>
      <c r="K16" s="81">
        <v>1</v>
      </c>
      <c r="L16" s="83">
        <v>12</v>
      </c>
      <c r="M16" s="11">
        <v>49504</v>
      </c>
      <c r="N16" s="11">
        <v>68333</v>
      </c>
      <c r="Q16" s="1"/>
    </row>
    <row r="17" spans="1:14" s="1" customFormat="1" ht="17.100000000000001" customHeight="1">
      <c r="A17" s="9">
        <v>13</v>
      </c>
      <c r="B17" s="24" t="s">
        <v>29</v>
      </c>
      <c r="C17" s="18" t="s">
        <v>30</v>
      </c>
      <c r="D17" s="55">
        <v>14</v>
      </c>
      <c r="E17" s="11">
        <v>0</v>
      </c>
      <c r="F17" s="11">
        <v>22109</v>
      </c>
      <c r="G17" s="22">
        <f t="shared" si="0"/>
        <v>22109</v>
      </c>
      <c r="H17" s="104"/>
      <c r="I17" s="81" t="s">
        <v>29</v>
      </c>
      <c r="J17" s="82" t="s">
        <v>462</v>
      </c>
      <c r="K17" s="81">
        <v>1</v>
      </c>
      <c r="L17" s="83">
        <v>14</v>
      </c>
      <c r="M17" s="11">
        <v>65424</v>
      </c>
      <c r="N17" s="11">
        <v>92325</v>
      </c>
    </row>
    <row r="18" spans="1:14" s="1" customFormat="1" ht="17.25" customHeight="1">
      <c r="A18" s="11">
        <v>14</v>
      </c>
      <c r="B18" s="24" t="s">
        <v>31</v>
      </c>
      <c r="C18" s="18" t="s">
        <v>32</v>
      </c>
      <c r="D18" s="55">
        <v>4</v>
      </c>
      <c r="E18" s="11">
        <v>48364</v>
      </c>
      <c r="F18" s="11">
        <v>124098</v>
      </c>
      <c r="G18" s="22">
        <f t="shared" si="0"/>
        <v>75734</v>
      </c>
      <c r="H18" s="104"/>
      <c r="I18" s="81" t="s">
        <v>31</v>
      </c>
      <c r="J18" s="82" t="s">
        <v>462</v>
      </c>
      <c r="K18" s="81">
        <v>1</v>
      </c>
      <c r="L18" s="83">
        <v>4</v>
      </c>
      <c r="M18" s="11">
        <v>34207</v>
      </c>
      <c r="N18" s="11">
        <f>+M18+25825</f>
        <v>60032</v>
      </c>
    </row>
    <row r="19" spans="1:14" s="1" customFormat="1" ht="17.100000000000001" customHeight="1">
      <c r="A19" s="11">
        <v>15</v>
      </c>
      <c r="B19" s="24" t="s">
        <v>33</v>
      </c>
      <c r="C19" s="18" t="s">
        <v>34</v>
      </c>
      <c r="D19" s="55">
        <v>4</v>
      </c>
      <c r="E19" s="11">
        <v>21852</v>
      </c>
      <c r="F19" s="11">
        <v>49504</v>
      </c>
      <c r="G19" s="22">
        <f t="shared" si="0"/>
        <v>27652</v>
      </c>
      <c r="H19" s="104"/>
      <c r="I19" s="81" t="s">
        <v>33</v>
      </c>
      <c r="J19" s="82" t="s">
        <v>462</v>
      </c>
      <c r="K19" s="81">
        <v>1</v>
      </c>
      <c r="L19" s="83">
        <v>4</v>
      </c>
      <c r="M19" s="11">
        <v>61235</v>
      </c>
      <c r="N19" s="11">
        <v>93718</v>
      </c>
    </row>
    <row r="20" spans="1:14" s="1" customFormat="1" ht="17.100000000000001" customHeight="1">
      <c r="A20" s="9">
        <v>16</v>
      </c>
      <c r="B20" s="24" t="s">
        <v>35</v>
      </c>
      <c r="C20" s="18" t="s">
        <v>36</v>
      </c>
      <c r="D20" s="55">
        <v>3</v>
      </c>
      <c r="E20" s="11">
        <v>29854</v>
      </c>
      <c r="F20" s="11">
        <v>65424</v>
      </c>
      <c r="G20" s="22">
        <f t="shared" si="0"/>
        <v>35570</v>
      </c>
      <c r="H20" s="104"/>
      <c r="I20" s="81" t="s">
        <v>35</v>
      </c>
      <c r="J20" s="82" t="s">
        <v>462</v>
      </c>
      <c r="K20" s="81">
        <v>1</v>
      </c>
      <c r="L20" s="83">
        <v>3</v>
      </c>
      <c r="M20" s="11">
        <v>45740</v>
      </c>
      <c r="N20" s="11">
        <v>65907</v>
      </c>
    </row>
    <row r="21" spans="1:14" s="1" customFormat="1" ht="17.100000000000001" customHeight="1">
      <c r="A21" s="11">
        <v>17</v>
      </c>
      <c r="B21" s="24" t="s">
        <v>37</v>
      </c>
      <c r="C21" s="18" t="s">
        <v>38</v>
      </c>
      <c r="D21" s="55">
        <v>6</v>
      </c>
      <c r="E21" s="11">
        <v>34207</v>
      </c>
      <c r="F21" s="11">
        <v>34207</v>
      </c>
      <c r="G21" s="22">
        <f t="shared" si="0"/>
        <v>0</v>
      </c>
      <c r="H21" s="104"/>
      <c r="I21" s="81" t="s">
        <v>37</v>
      </c>
      <c r="J21" s="82" t="s">
        <v>462</v>
      </c>
      <c r="K21" s="81">
        <v>1</v>
      </c>
      <c r="L21" s="83">
        <v>6</v>
      </c>
      <c r="M21" s="11">
        <v>0</v>
      </c>
      <c r="N21" s="11">
        <v>54338</v>
      </c>
    </row>
    <row r="22" spans="1:14" s="1" customFormat="1" ht="17.100000000000001" customHeight="1">
      <c r="A22" s="11">
        <v>18</v>
      </c>
      <c r="B22" s="24" t="s">
        <v>39</v>
      </c>
      <c r="C22" s="18" t="s">
        <v>40</v>
      </c>
      <c r="D22" s="55">
        <v>4</v>
      </c>
      <c r="E22" s="11">
        <v>28664</v>
      </c>
      <c r="F22" s="11">
        <v>61235</v>
      </c>
      <c r="G22" s="22">
        <f t="shared" si="0"/>
        <v>32571</v>
      </c>
      <c r="H22" s="104"/>
      <c r="I22" s="81" t="s">
        <v>39</v>
      </c>
      <c r="J22" s="82" t="s">
        <v>462</v>
      </c>
      <c r="K22" s="81">
        <v>1</v>
      </c>
      <c r="L22" s="83">
        <v>4</v>
      </c>
      <c r="M22" s="11">
        <v>689511</v>
      </c>
      <c r="N22" s="11">
        <v>694663</v>
      </c>
    </row>
    <row r="23" spans="1:14" s="1" customFormat="1" ht="17.100000000000001" customHeight="1">
      <c r="A23" s="9">
        <v>19</v>
      </c>
      <c r="B23" s="24" t="s">
        <v>41</v>
      </c>
      <c r="C23" s="18" t="s">
        <v>42</v>
      </c>
      <c r="D23" s="55">
        <v>3</v>
      </c>
      <c r="E23" s="11">
        <v>28547</v>
      </c>
      <c r="F23" s="11">
        <v>45740</v>
      </c>
      <c r="G23" s="22">
        <f t="shared" si="0"/>
        <v>17193</v>
      </c>
      <c r="H23" s="104"/>
      <c r="I23" s="81" t="s">
        <v>41</v>
      </c>
      <c r="J23" s="82" t="s">
        <v>462</v>
      </c>
      <c r="K23" s="81">
        <v>1</v>
      </c>
      <c r="L23" s="83">
        <v>3</v>
      </c>
      <c r="M23" s="11">
        <v>16109</v>
      </c>
      <c r="N23" s="11">
        <v>20344</v>
      </c>
    </row>
    <row r="24" spans="1:14" s="1" customFormat="1" ht="17.100000000000001" customHeight="1">
      <c r="A24" s="11">
        <v>20</v>
      </c>
      <c r="B24" s="24" t="s">
        <v>43</v>
      </c>
      <c r="C24" s="18" t="s">
        <v>44</v>
      </c>
      <c r="D24" s="55">
        <v>4</v>
      </c>
      <c r="E24" s="11">
        <v>0</v>
      </c>
      <c r="F24" s="11">
        <v>34001</v>
      </c>
      <c r="G24" s="22">
        <f t="shared" si="0"/>
        <v>34001</v>
      </c>
      <c r="H24" s="104"/>
      <c r="I24" s="81" t="s">
        <v>43</v>
      </c>
      <c r="J24" s="82" t="s">
        <v>462</v>
      </c>
      <c r="K24" s="81">
        <v>1</v>
      </c>
      <c r="L24" s="83">
        <v>4</v>
      </c>
      <c r="M24" s="11">
        <v>0</v>
      </c>
      <c r="N24" s="11">
        <v>58965</v>
      </c>
    </row>
    <row r="25" spans="1:14" s="1" customFormat="1" ht="17.100000000000001" customHeight="1">
      <c r="A25" s="11">
        <v>21</v>
      </c>
      <c r="B25" s="24" t="s">
        <v>45</v>
      </c>
      <c r="C25" s="18" t="s">
        <v>46</v>
      </c>
      <c r="D25" s="55">
        <v>6</v>
      </c>
      <c r="E25" s="11">
        <v>683353</v>
      </c>
      <c r="F25" s="11">
        <v>689511</v>
      </c>
      <c r="G25" s="22">
        <f t="shared" si="0"/>
        <v>6158</v>
      </c>
      <c r="H25" s="104"/>
      <c r="I25" s="81" t="s">
        <v>45</v>
      </c>
      <c r="J25" s="82" t="s">
        <v>462</v>
      </c>
      <c r="K25" s="81">
        <v>1</v>
      </c>
      <c r="L25" s="83">
        <v>6</v>
      </c>
      <c r="M25" s="11">
        <v>98350</v>
      </c>
      <c r="N25" s="11">
        <v>101649</v>
      </c>
    </row>
    <row r="26" spans="1:14" s="1" customFormat="1" ht="17.100000000000001" customHeight="1">
      <c r="A26" s="9">
        <v>22</v>
      </c>
      <c r="B26" s="24" t="s">
        <v>47</v>
      </c>
      <c r="C26" s="18" t="s">
        <v>48</v>
      </c>
      <c r="D26" s="55">
        <v>3</v>
      </c>
      <c r="E26" s="11">
        <v>11075</v>
      </c>
      <c r="F26" s="11">
        <v>16309</v>
      </c>
      <c r="G26" s="22">
        <f t="shared" si="0"/>
        <v>5234</v>
      </c>
      <c r="H26" s="104"/>
      <c r="I26" s="81" t="s">
        <v>47</v>
      </c>
      <c r="J26" s="82" t="s">
        <v>462</v>
      </c>
      <c r="K26" s="81">
        <v>1</v>
      </c>
      <c r="L26" s="83">
        <v>3</v>
      </c>
      <c r="M26" s="11">
        <v>23958</v>
      </c>
      <c r="N26" s="11">
        <v>26333</v>
      </c>
    </row>
    <row r="27" spans="1:14" s="1" customFormat="1" ht="17.100000000000001" customHeight="1">
      <c r="A27" s="11">
        <v>23</v>
      </c>
      <c r="B27" s="17" t="s">
        <v>49</v>
      </c>
      <c r="C27" s="18" t="s">
        <v>50</v>
      </c>
      <c r="D27" s="55">
        <v>5</v>
      </c>
      <c r="E27" s="11">
        <v>0</v>
      </c>
      <c r="F27" s="11">
        <v>48695</v>
      </c>
      <c r="G27" s="22">
        <f t="shared" si="0"/>
        <v>48695</v>
      </c>
      <c r="H27" s="104"/>
      <c r="I27" s="81" t="s">
        <v>49</v>
      </c>
      <c r="J27" s="82" t="s">
        <v>462</v>
      </c>
      <c r="K27" s="81">
        <v>1</v>
      </c>
      <c r="L27" s="83">
        <v>5</v>
      </c>
      <c r="M27" s="11">
        <v>13120</v>
      </c>
      <c r="N27" s="11">
        <v>21381</v>
      </c>
    </row>
    <row r="28" spans="1:14" s="1" customFormat="1" ht="17.100000000000001" customHeight="1">
      <c r="A28" s="11">
        <v>24</v>
      </c>
      <c r="B28" s="17" t="s">
        <v>51</v>
      </c>
      <c r="C28" s="18" t="s">
        <v>52</v>
      </c>
      <c r="D28" s="55">
        <v>3</v>
      </c>
      <c r="E28" s="11">
        <v>95508</v>
      </c>
      <c r="F28" s="11">
        <v>98350</v>
      </c>
      <c r="G28" s="22">
        <f t="shared" si="0"/>
        <v>2842</v>
      </c>
      <c r="H28" s="104"/>
      <c r="I28" s="81" t="s">
        <v>51</v>
      </c>
      <c r="J28" s="82" t="s">
        <v>462</v>
      </c>
      <c r="K28" s="81">
        <v>1</v>
      </c>
      <c r="L28" s="83">
        <v>3</v>
      </c>
      <c r="M28" s="11">
        <v>368195</v>
      </c>
      <c r="N28" s="11">
        <v>373290</v>
      </c>
    </row>
    <row r="29" spans="1:14" s="1" customFormat="1" ht="17.100000000000001" customHeight="1">
      <c r="A29" s="9">
        <v>25</v>
      </c>
      <c r="B29" s="17" t="s">
        <v>53</v>
      </c>
      <c r="C29" s="18" t="s">
        <v>54</v>
      </c>
      <c r="D29" s="55">
        <v>4</v>
      </c>
      <c r="E29" s="11">
        <v>21964</v>
      </c>
      <c r="F29" s="11">
        <v>23958</v>
      </c>
      <c r="G29" s="22">
        <f t="shared" si="0"/>
        <v>1994</v>
      </c>
      <c r="H29" s="104"/>
      <c r="I29" s="81" t="s">
        <v>53</v>
      </c>
      <c r="J29" s="82" t="s">
        <v>462</v>
      </c>
      <c r="K29" s="81">
        <v>1</v>
      </c>
      <c r="L29" s="83">
        <v>4</v>
      </c>
      <c r="M29" s="11">
        <v>125732</v>
      </c>
      <c r="N29" s="11">
        <v>128011</v>
      </c>
    </row>
    <row r="30" spans="1:14" s="1" customFormat="1" ht="17.100000000000001" customHeight="1">
      <c r="A30" s="11">
        <v>26</v>
      </c>
      <c r="B30" s="17" t="s">
        <v>55</v>
      </c>
      <c r="C30" s="18" t="s">
        <v>56</v>
      </c>
      <c r="D30" s="55">
        <v>3</v>
      </c>
      <c r="E30" s="11">
        <v>5014</v>
      </c>
      <c r="F30" s="11">
        <v>13120</v>
      </c>
      <c r="G30" s="22">
        <f t="shared" si="0"/>
        <v>8106</v>
      </c>
      <c r="H30" s="104"/>
      <c r="I30" s="81" t="s">
        <v>55</v>
      </c>
      <c r="J30" s="82" t="s">
        <v>462</v>
      </c>
      <c r="K30" s="81">
        <v>1</v>
      </c>
      <c r="L30" s="83">
        <v>3</v>
      </c>
      <c r="M30" s="11">
        <v>83861</v>
      </c>
      <c r="N30" s="11">
        <v>86277</v>
      </c>
    </row>
    <row r="31" spans="1:14" s="1" customFormat="1" ht="17.100000000000001" customHeight="1">
      <c r="A31" s="11">
        <v>27</v>
      </c>
      <c r="B31" s="17" t="s">
        <v>57</v>
      </c>
      <c r="C31" s="18" t="s">
        <v>58</v>
      </c>
      <c r="D31" s="55">
        <v>4</v>
      </c>
      <c r="E31" s="11">
        <v>362956</v>
      </c>
      <c r="F31" s="11">
        <v>368195</v>
      </c>
      <c r="G31" s="22">
        <f t="shared" si="0"/>
        <v>5239</v>
      </c>
      <c r="H31" s="104"/>
      <c r="I31" s="81" t="s">
        <v>57</v>
      </c>
      <c r="J31" s="82" t="s">
        <v>462</v>
      </c>
      <c r="K31" s="81">
        <v>1</v>
      </c>
      <c r="L31" s="83">
        <v>4</v>
      </c>
      <c r="M31" s="11">
        <v>14617</v>
      </c>
      <c r="N31" s="11">
        <v>16427</v>
      </c>
    </row>
    <row r="32" spans="1:14" s="1" customFormat="1" ht="17.100000000000001" customHeight="1">
      <c r="A32" s="9">
        <v>28</v>
      </c>
      <c r="B32" s="17" t="s">
        <v>59</v>
      </c>
      <c r="C32" s="18" t="s">
        <v>60</v>
      </c>
      <c r="D32" s="55">
        <v>4</v>
      </c>
      <c r="E32" s="11">
        <v>123938</v>
      </c>
      <c r="F32" s="11">
        <v>125732</v>
      </c>
      <c r="G32" s="22">
        <f t="shared" si="0"/>
        <v>1794</v>
      </c>
      <c r="H32" s="104"/>
      <c r="I32" s="81" t="s">
        <v>59</v>
      </c>
      <c r="J32" s="82" t="s">
        <v>462</v>
      </c>
      <c r="K32" s="81">
        <v>1</v>
      </c>
      <c r="L32" s="83">
        <v>4</v>
      </c>
      <c r="M32" s="11">
        <v>152310</v>
      </c>
      <c r="N32" s="11">
        <v>155662</v>
      </c>
    </row>
    <row r="33" spans="1:17" s="1" customFormat="1" ht="17.100000000000001" customHeight="1">
      <c r="A33" s="11">
        <v>29</v>
      </c>
      <c r="B33" s="17" t="s">
        <v>61</v>
      </c>
      <c r="C33" s="18" t="s">
        <v>62</v>
      </c>
      <c r="D33" s="55">
        <v>2</v>
      </c>
      <c r="E33" s="13">
        <v>81962</v>
      </c>
      <c r="F33" s="11">
        <v>83861</v>
      </c>
      <c r="G33" s="22">
        <f t="shared" si="0"/>
        <v>1899</v>
      </c>
      <c r="H33" s="104"/>
      <c r="I33" s="81" t="s">
        <v>61</v>
      </c>
      <c r="J33" s="82" t="s">
        <v>467</v>
      </c>
      <c r="K33" s="81">
        <v>1</v>
      </c>
      <c r="L33" s="83">
        <v>2</v>
      </c>
      <c r="M33" s="11">
        <v>73813</v>
      </c>
      <c r="N33" s="11">
        <v>81702</v>
      </c>
    </row>
    <row r="34" spans="1:17" s="1" customFormat="1" ht="17.100000000000001" customHeight="1">
      <c r="A34" s="11">
        <v>30</v>
      </c>
      <c r="B34" s="17" t="s">
        <v>63</v>
      </c>
      <c r="C34" s="18" t="s">
        <v>64</v>
      </c>
      <c r="D34" s="55">
        <v>4</v>
      </c>
      <c r="E34" s="11">
        <v>12284</v>
      </c>
      <c r="F34" s="11">
        <v>14617</v>
      </c>
      <c r="G34" s="22">
        <f t="shared" si="0"/>
        <v>2333</v>
      </c>
      <c r="H34" s="104"/>
      <c r="I34" s="81" t="s">
        <v>63</v>
      </c>
      <c r="J34" s="82" t="s">
        <v>467</v>
      </c>
      <c r="K34" s="81">
        <v>1</v>
      </c>
      <c r="L34" s="83">
        <v>4</v>
      </c>
      <c r="M34" s="11">
        <v>140168</v>
      </c>
      <c r="N34" s="11">
        <v>147400</v>
      </c>
    </row>
    <row r="35" spans="1:17" s="1" customFormat="1" ht="17.100000000000001" customHeight="1">
      <c r="A35" s="9">
        <v>31</v>
      </c>
      <c r="B35" s="17" t="s">
        <v>65</v>
      </c>
      <c r="C35" s="18" t="s">
        <v>66</v>
      </c>
      <c r="D35" s="55">
        <v>6</v>
      </c>
      <c r="E35" s="11">
        <v>147682</v>
      </c>
      <c r="F35" s="11">
        <v>152310</v>
      </c>
      <c r="G35" s="22">
        <f t="shared" si="0"/>
        <v>4628</v>
      </c>
      <c r="H35" s="104"/>
      <c r="I35" s="81" t="s">
        <v>65</v>
      </c>
      <c r="J35" s="82" t="s">
        <v>462</v>
      </c>
      <c r="K35" s="81">
        <v>1</v>
      </c>
      <c r="L35" s="83">
        <v>6</v>
      </c>
      <c r="M35" s="11">
        <v>51601</v>
      </c>
      <c r="N35" s="11">
        <v>52545</v>
      </c>
    </row>
    <row r="36" spans="1:17" s="1" customFormat="1" ht="17.100000000000001" customHeight="1">
      <c r="A36" s="11">
        <v>32</v>
      </c>
      <c r="B36" s="17" t="s">
        <v>67</v>
      </c>
      <c r="C36" s="18" t="s">
        <v>68</v>
      </c>
      <c r="D36" s="55">
        <v>3</v>
      </c>
      <c r="E36" s="11">
        <v>128185</v>
      </c>
      <c r="F36" s="11">
        <v>140168</v>
      </c>
      <c r="G36" s="22">
        <v>11983</v>
      </c>
      <c r="H36" s="104"/>
      <c r="I36" s="81" t="s">
        <v>67</v>
      </c>
      <c r="J36" s="82" t="s">
        <v>462</v>
      </c>
      <c r="K36" s="81">
        <v>1</v>
      </c>
      <c r="L36" s="83">
        <v>3</v>
      </c>
      <c r="M36" s="11">
        <v>145737</v>
      </c>
      <c r="N36" s="11">
        <v>155209</v>
      </c>
    </row>
    <row r="37" spans="1:17" s="1" customFormat="1" ht="17.100000000000001" customHeight="1">
      <c r="A37" s="11">
        <v>33</v>
      </c>
      <c r="B37" s="17" t="s">
        <v>73</v>
      </c>
      <c r="C37" s="18" t="s">
        <v>74</v>
      </c>
      <c r="D37" s="55">
        <v>3</v>
      </c>
      <c r="E37" s="11">
        <v>291725</v>
      </c>
      <c r="F37" s="11">
        <v>291725</v>
      </c>
      <c r="G37" s="22">
        <f t="shared" ref="G37:G66" si="1">+F37-E37</f>
        <v>0</v>
      </c>
      <c r="H37" s="104"/>
      <c r="I37" s="81" t="s">
        <v>73</v>
      </c>
      <c r="J37" s="82" t="s">
        <v>462</v>
      </c>
      <c r="K37" s="81">
        <v>1</v>
      </c>
      <c r="L37" s="83">
        <v>3</v>
      </c>
      <c r="M37" s="11">
        <v>291161</v>
      </c>
      <c r="N37" s="11">
        <v>291725</v>
      </c>
    </row>
    <row r="38" spans="1:17" s="1" customFormat="1" ht="17.100000000000001" customHeight="1">
      <c r="A38" s="9">
        <v>34</v>
      </c>
      <c r="B38" s="17" t="s">
        <v>69</v>
      </c>
      <c r="C38" s="18" t="s">
        <v>70</v>
      </c>
      <c r="D38" s="55">
        <v>2</v>
      </c>
      <c r="E38" s="11">
        <v>50722</v>
      </c>
      <c r="F38" s="11">
        <v>51601</v>
      </c>
      <c r="G38" s="22">
        <f t="shared" si="1"/>
        <v>879</v>
      </c>
      <c r="H38" s="104"/>
      <c r="I38" s="81" t="s">
        <v>69</v>
      </c>
      <c r="J38" s="82" t="s">
        <v>462</v>
      </c>
      <c r="K38" s="81">
        <v>1</v>
      </c>
      <c r="L38" s="83">
        <v>2</v>
      </c>
      <c r="M38" s="11">
        <v>40674</v>
      </c>
      <c r="N38" s="11">
        <v>41497</v>
      </c>
    </row>
    <row r="39" spans="1:17" s="1" customFormat="1" ht="17.100000000000001" customHeight="1">
      <c r="A39" s="11">
        <v>35</v>
      </c>
      <c r="B39" s="17" t="s">
        <v>71</v>
      </c>
      <c r="C39" s="18" t="s">
        <v>72</v>
      </c>
      <c r="D39" s="55">
        <v>4</v>
      </c>
      <c r="E39" s="11">
        <v>133163</v>
      </c>
      <c r="F39" s="11">
        <v>145737</v>
      </c>
      <c r="G39" s="22">
        <f t="shared" si="1"/>
        <v>12574</v>
      </c>
      <c r="H39" s="104"/>
      <c r="I39" s="81" t="s">
        <v>71</v>
      </c>
      <c r="J39" s="82" t="s">
        <v>467</v>
      </c>
      <c r="K39" s="81">
        <v>1</v>
      </c>
      <c r="L39" s="83">
        <v>4</v>
      </c>
      <c r="M39" s="11">
        <v>123989</v>
      </c>
      <c r="N39" s="11">
        <v>126212</v>
      </c>
    </row>
    <row r="40" spans="1:17" s="1" customFormat="1" ht="17.100000000000001" customHeight="1">
      <c r="A40" s="11">
        <v>36</v>
      </c>
      <c r="B40" s="17" t="s">
        <v>73</v>
      </c>
      <c r="C40" s="18" t="s">
        <v>74</v>
      </c>
      <c r="D40" s="55">
        <v>4</v>
      </c>
      <c r="E40" s="11">
        <v>290609</v>
      </c>
      <c r="F40" s="11">
        <v>291161</v>
      </c>
      <c r="G40" s="22">
        <f t="shared" si="1"/>
        <v>552</v>
      </c>
      <c r="H40" s="104"/>
      <c r="I40" s="81" t="s">
        <v>73</v>
      </c>
      <c r="J40" s="82" t="s">
        <v>467</v>
      </c>
      <c r="K40" s="81">
        <v>1</v>
      </c>
      <c r="L40" s="83">
        <v>4</v>
      </c>
      <c r="M40" s="11">
        <v>144926</v>
      </c>
      <c r="N40" s="11">
        <v>147007</v>
      </c>
    </row>
    <row r="41" spans="1:17" s="1" customFormat="1" ht="17.100000000000001" customHeight="1">
      <c r="A41" s="9">
        <v>37</v>
      </c>
      <c r="B41" s="17" t="s">
        <v>75</v>
      </c>
      <c r="C41" s="18" t="s">
        <v>76</v>
      </c>
      <c r="D41" s="55">
        <v>4</v>
      </c>
      <c r="E41" s="11">
        <v>39296</v>
      </c>
      <c r="F41" s="11">
        <v>40674</v>
      </c>
      <c r="G41" s="22">
        <f t="shared" si="1"/>
        <v>1378</v>
      </c>
      <c r="H41" s="104"/>
      <c r="I41" s="81" t="s">
        <v>75</v>
      </c>
      <c r="J41" s="82" t="s">
        <v>467</v>
      </c>
      <c r="K41" s="81">
        <v>1</v>
      </c>
      <c r="L41" s="83">
        <v>4</v>
      </c>
      <c r="M41" s="11">
        <v>212052</v>
      </c>
      <c r="N41" s="11">
        <v>220933</v>
      </c>
    </row>
    <row r="42" spans="1:17" s="1" customFormat="1" ht="17.100000000000001" customHeight="1">
      <c r="A42" s="11">
        <v>38</v>
      </c>
      <c r="B42" s="17" t="s">
        <v>77</v>
      </c>
      <c r="C42" s="18" t="s">
        <v>78</v>
      </c>
      <c r="D42" s="55">
        <v>3</v>
      </c>
      <c r="E42" s="11">
        <v>119378</v>
      </c>
      <c r="F42" s="11">
        <v>123989</v>
      </c>
      <c r="G42" s="22">
        <f t="shared" si="1"/>
        <v>4611</v>
      </c>
      <c r="H42" s="104"/>
      <c r="I42" s="81" t="s">
        <v>77</v>
      </c>
      <c r="J42" s="82" t="s">
        <v>462</v>
      </c>
      <c r="K42" s="81">
        <v>1</v>
      </c>
      <c r="L42" s="83">
        <v>3</v>
      </c>
      <c r="M42" s="11">
        <v>87319</v>
      </c>
      <c r="N42" s="11">
        <v>90661</v>
      </c>
    </row>
    <row r="43" spans="1:17" s="1" customFormat="1" ht="17.100000000000001" customHeight="1">
      <c r="A43" s="11">
        <v>39</v>
      </c>
      <c r="B43" s="17" t="s">
        <v>79</v>
      </c>
      <c r="C43" s="18" t="s">
        <v>80</v>
      </c>
      <c r="D43" s="55">
        <v>1</v>
      </c>
      <c r="E43" s="11">
        <v>142187</v>
      </c>
      <c r="F43" s="11">
        <v>144926</v>
      </c>
      <c r="G43" s="22">
        <f t="shared" si="1"/>
        <v>2739</v>
      </c>
      <c r="H43" s="104"/>
      <c r="I43" s="81" t="s">
        <v>79</v>
      </c>
      <c r="J43" s="82" t="s">
        <v>467</v>
      </c>
      <c r="K43" s="81">
        <v>1</v>
      </c>
      <c r="L43" s="83">
        <v>1</v>
      </c>
      <c r="M43" s="11">
        <v>127877</v>
      </c>
      <c r="N43" s="11">
        <v>130253</v>
      </c>
    </row>
    <row r="44" spans="1:17" s="1" customFormat="1" ht="17.100000000000001" customHeight="1">
      <c r="A44" s="9">
        <v>40</v>
      </c>
      <c r="B44" s="17" t="s">
        <v>81</v>
      </c>
      <c r="C44" s="18" t="s">
        <v>82</v>
      </c>
      <c r="D44" s="55">
        <v>4</v>
      </c>
      <c r="E44" s="11">
        <v>196534</v>
      </c>
      <c r="F44" s="11">
        <v>212052</v>
      </c>
      <c r="G44" s="22">
        <f t="shared" si="1"/>
        <v>15518</v>
      </c>
      <c r="H44" s="104"/>
      <c r="I44" s="81" t="s">
        <v>81</v>
      </c>
      <c r="J44" s="82" t="s">
        <v>467</v>
      </c>
      <c r="K44" s="81">
        <v>1</v>
      </c>
      <c r="L44" s="83">
        <v>4</v>
      </c>
      <c r="M44" s="11">
        <v>131325</v>
      </c>
      <c r="N44" s="11">
        <v>135803</v>
      </c>
    </row>
    <row r="45" spans="1:17" s="1" customFormat="1" ht="17.100000000000001" customHeight="1">
      <c r="A45" s="11">
        <v>41</v>
      </c>
      <c r="B45" s="17" t="s">
        <v>83</v>
      </c>
      <c r="C45" s="18" t="s">
        <v>84</v>
      </c>
      <c r="D45" s="55">
        <v>3</v>
      </c>
      <c r="E45" s="11">
        <v>84141</v>
      </c>
      <c r="F45" s="11">
        <v>87319</v>
      </c>
      <c r="G45" s="22">
        <f t="shared" si="1"/>
        <v>3178</v>
      </c>
      <c r="H45" s="104"/>
      <c r="I45" s="81" t="s">
        <v>83</v>
      </c>
      <c r="J45" s="82" t="s">
        <v>467</v>
      </c>
      <c r="K45" s="81">
        <v>1</v>
      </c>
      <c r="L45" s="83">
        <v>3</v>
      </c>
      <c r="M45" s="11">
        <v>443520</v>
      </c>
      <c r="N45" s="11">
        <v>449022</v>
      </c>
    </row>
    <row r="46" spans="1:17" s="1" customFormat="1" ht="17.100000000000001" customHeight="1">
      <c r="A46" s="11">
        <v>42</v>
      </c>
      <c r="B46" s="17" t="s">
        <v>85</v>
      </c>
      <c r="C46" s="18" t="s">
        <v>86</v>
      </c>
      <c r="D46" s="55">
        <v>1</v>
      </c>
      <c r="E46" s="11">
        <v>125009</v>
      </c>
      <c r="F46" s="11">
        <v>127877</v>
      </c>
      <c r="G46" s="22">
        <f t="shared" si="1"/>
        <v>2868</v>
      </c>
      <c r="H46" s="104"/>
      <c r="I46" s="81" t="s">
        <v>85</v>
      </c>
      <c r="J46" s="82" t="s">
        <v>462</v>
      </c>
      <c r="K46" s="81">
        <v>1</v>
      </c>
      <c r="L46" s="83">
        <v>1</v>
      </c>
      <c r="M46" s="11">
        <v>73813</v>
      </c>
      <c r="N46" s="11">
        <v>73813</v>
      </c>
    </row>
    <row r="47" spans="1:17" s="1" customFormat="1" ht="17.100000000000001" customHeight="1">
      <c r="A47" s="9">
        <v>43</v>
      </c>
      <c r="B47" s="17" t="s">
        <v>87</v>
      </c>
      <c r="C47" s="18" t="s">
        <v>88</v>
      </c>
      <c r="D47" s="55">
        <v>5</v>
      </c>
      <c r="E47" s="11">
        <v>123007</v>
      </c>
      <c r="F47" s="11">
        <v>131325</v>
      </c>
      <c r="G47" s="22">
        <f t="shared" si="1"/>
        <v>8318</v>
      </c>
      <c r="H47" s="104"/>
      <c r="I47" s="81" t="s">
        <v>87</v>
      </c>
      <c r="J47" s="82" t="s">
        <v>462</v>
      </c>
      <c r="K47" s="81">
        <v>1</v>
      </c>
      <c r="L47" s="83">
        <v>5</v>
      </c>
      <c r="M47" s="11">
        <v>77250</v>
      </c>
      <c r="N47" s="11">
        <v>92596</v>
      </c>
    </row>
    <row r="48" spans="1:17" s="1" customFormat="1" ht="17.100000000000001" customHeight="1">
      <c r="A48" s="11">
        <v>44</v>
      </c>
      <c r="B48" s="17" t="s">
        <v>71</v>
      </c>
      <c r="C48" s="18" t="s">
        <v>89</v>
      </c>
      <c r="D48" s="55">
        <v>5</v>
      </c>
      <c r="E48" s="11">
        <v>66355</v>
      </c>
      <c r="F48" s="11">
        <v>73813</v>
      </c>
      <c r="G48" s="22">
        <f t="shared" si="1"/>
        <v>7458</v>
      </c>
      <c r="H48" s="104"/>
      <c r="I48" s="81" t="s">
        <v>71</v>
      </c>
      <c r="J48" s="82" t="s">
        <v>467</v>
      </c>
      <c r="K48" s="81">
        <v>1</v>
      </c>
      <c r="L48" s="83">
        <v>5</v>
      </c>
      <c r="M48" s="11">
        <v>340767</v>
      </c>
      <c r="N48" s="11">
        <v>364774</v>
      </c>
      <c r="Q48" s="3"/>
    </row>
    <row r="49" spans="1:19" s="3" customFormat="1" ht="17.100000000000001" customHeight="1">
      <c r="A49" s="11">
        <v>45</v>
      </c>
      <c r="B49" s="19" t="s">
        <v>92</v>
      </c>
      <c r="C49" s="20" t="s">
        <v>93</v>
      </c>
      <c r="D49" s="55">
        <v>5</v>
      </c>
      <c r="E49" s="13">
        <v>328589</v>
      </c>
      <c r="F49" s="11">
        <v>340767</v>
      </c>
      <c r="G49" s="41">
        <f t="shared" si="1"/>
        <v>12178</v>
      </c>
      <c r="H49" s="104"/>
      <c r="I49" s="82" t="s">
        <v>92</v>
      </c>
      <c r="J49" s="82" t="s">
        <v>467</v>
      </c>
      <c r="K49" s="81">
        <v>1</v>
      </c>
      <c r="L49" s="83">
        <v>5</v>
      </c>
      <c r="M49" s="11">
        <v>292218</v>
      </c>
      <c r="N49" s="11">
        <v>294594</v>
      </c>
    </row>
    <row r="50" spans="1:19" s="3" customFormat="1" ht="17.100000000000001" customHeight="1">
      <c r="A50" s="9">
        <v>46</v>
      </c>
      <c r="B50" s="19" t="s">
        <v>95</v>
      </c>
      <c r="C50" s="20" t="s">
        <v>96</v>
      </c>
      <c r="D50" s="55">
        <v>9</v>
      </c>
      <c r="E50" s="13">
        <v>290477</v>
      </c>
      <c r="F50" s="11">
        <v>292218</v>
      </c>
      <c r="G50" s="41">
        <f t="shared" si="1"/>
        <v>1741</v>
      </c>
      <c r="H50" s="104"/>
      <c r="I50" s="82" t="s">
        <v>95</v>
      </c>
      <c r="J50" s="82" t="s">
        <v>467</v>
      </c>
      <c r="K50" s="81">
        <v>1</v>
      </c>
      <c r="L50" s="83">
        <v>9</v>
      </c>
      <c r="M50" s="11">
        <v>12428</v>
      </c>
      <c r="N50" s="11">
        <v>19939</v>
      </c>
    </row>
    <row r="51" spans="1:19" s="3" customFormat="1" ht="17.100000000000001" customHeight="1">
      <c r="A51" s="11">
        <v>47</v>
      </c>
      <c r="B51" s="19" t="s">
        <v>98</v>
      </c>
      <c r="C51" s="20" t="s">
        <v>99</v>
      </c>
      <c r="D51" s="55">
        <v>8</v>
      </c>
      <c r="E51" s="13">
        <v>10732</v>
      </c>
      <c r="F51" s="11">
        <v>12428</v>
      </c>
      <c r="G51" s="41">
        <f t="shared" si="1"/>
        <v>1696</v>
      </c>
      <c r="H51" s="104"/>
      <c r="I51" s="82" t="s">
        <v>98</v>
      </c>
      <c r="J51" s="82" t="s">
        <v>467</v>
      </c>
      <c r="K51" s="81">
        <v>1</v>
      </c>
      <c r="L51" s="83">
        <v>8</v>
      </c>
      <c r="M51" s="11">
        <v>98843</v>
      </c>
      <c r="N51" s="11">
        <v>101248</v>
      </c>
    </row>
    <row r="52" spans="1:19" s="3" customFormat="1" ht="17.100000000000001" customHeight="1">
      <c r="A52" s="11">
        <v>48</v>
      </c>
      <c r="B52" s="19" t="s">
        <v>100</v>
      </c>
      <c r="C52" s="20" t="s">
        <v>101</v>
      </c>
      <c r="D52" s="55">
        <v>8</v>
      </c>
      <c r="E52" s="13">
        <v>2160</v>
      </c>
      <c r="F52" s="11">
        <v>3001</v>
      </c>
      <c r="G52" s="41">
        <f t="shared" si="1"/>
        <v>841</v>
      </c>
      <c r="H52" s="104"/>
      <c r="I52" s="82" t="s">
        <v>100</v>
      </c>
      <c r="J52" s="82" t="s">
        <v>467</v>
      </c>
      <c r="K52" s="81">
        <v>1</v>
      </c>
      <c r="L52" s="83">
        <v>8</v>
      </c>
      <c r="M52" s="11">
        <v>342635</v>
      </c>
      <c r="N52" s="11">
        <v>348669</v>
      </c>
    </row>
    <row r="53" spans="1:19" s="3" customFormat="1" ht="17.100000000000001" customHeight="1">
      <c r="A53" s="9">
        <v>49</v>
      </c>
      <c r="B53" s="19" t="s">
        <v>102</v>
      </c>
      <c r="C53" s="20" t="s">
        <v>103</v>
      </c>
      <c r="D53" s="55">
        <v>3</v>
      </c>
      <c r="E53" s="13">
        <v>98712</v>
      </c>
      <c r="F53" s="11">
        <v>98843</v>
      </c>
      <c r="G53" s="41">
        <f t="shared" si="1"/>
        <v>131</v>
      </c>
      <c r="H53" s="104"/>
      <c r="I53" s="82" t="s">
        <v>102</v>
      </c>
      <c r="J53" s="82" t="s">
        <v>467</v>
      </c>
      <c r="K53" s="81">
        <v>1</v>
      </c>
      <c r="L53" s="83">
        <v>3</v>
      </c>
      <c r="M53" s="11">
        <v>16476</v>
      </c>
      <c r="N53" s="11">
        <v>23682</v>
      </c>
    </row>
    <row r="54" spans="1:19" s="3" customFormat="1" ht="17.100000000000001" customHeight="1">
      <c r="A54" s="11">
        <v>50</v>
      </c>
      <c r="B54" s="19" t="s">
        <v>104</v>
      </c>
      <c r="C54" s="20" t="s">
        <v>105</v>
      </c>
      <c r="D54" s="55">
        <v>2</v>
      </c>
      <c r="E54" s="13">
        <v>342136</v>
      </c>
      <c r="F54" s="11">
        <v>342635</v>
      </c>
      <c r="G54" s="41">
        <f t="shared" si="1"/>
        <v>499</v>
      </c>
      <c r="H54" s="104"/>
      <c r="I54" s="82" t="s">
        <v>104</v>
      </c>
      <c r="J54" s="82" t="s">
        <v>467</v>
      </c>
      <c r="K54" s="81">
        <v>1</v>
      </c>
      <c r="L54" s="83">
        <v>2</v>
      </c>
      <c r="M54" s="11">
        <v>22458</v>
      </c>
      <c r="N54" s="11">
        <v>29377</v>
      </c>
    </row>
    <row r="55" spans="1:19" s="3" customFormat="1" ht="17.100000000000001" customHeight="1">
      <c r="A55" s="11">
        <v>51</v>
      </c>
      <c r="B55" s="19" t="s">
        <v>106</v>
      </c>
      <c r="C55" s="20" t="s">
        <v>107</v>
      </c>
      <c r="D55" s="55">
        <v>7</v>
      </c>
      <c r="E55" s="13">
        <v>16023</v>
      </c>
      <c r="F55" s="11">
        <v>16476</v>
      </c>
      <c r="G55" s="41">
        <f t="shared" si="1"/>
        <v>453</v>
      </c>
      <c r="H55" s="104"/>
      <c r="I55" s="82" t="s">
        <v>106</v>
      </c>
      <c r="J55" s="82" t="s">
        <v>462</v>
      </c>
      <c r="K55" s="81">
        <v>1</v>
      </c>
      <c r="L55" s="83">
        <v>7</v>
      </c>
      <c r="M55" s="11">
        <v>177873</v>
      </c>
      <c r="N55" s="11">
        <v>190580</v>
      </c>
    </row>
    <row r="56" spans="1:19" s="3" customFormat="1" ht="17.100000000000001" customHeight="1">
      <c r="A56" s="9">
        <v>52</v>
      </c>
      <c r="B56" s="19" t="s">
        <v>108</v>
      </c>
      <c r="C56" s="20" t="s">
        <v>109</v>
      </c>
      <c r="D56" s="55">
        <v>7</v>
      </c>
      <c r="E56" s="13">
        <v>18517</v>
      </c>
      <c r="F56" s="11">
        <v>22458</v>
      </c>
      <c r="G56" s="41">
        <f t="shared" si="1"/>
        <v>3941</v>
      </c>
      <c r="H56" s="104"/>
      <c r="I56" s="82" t="s">
        <v>108</v>
      </c>
      <c r="J56" s="82" t="s">
        <v>462</v>
      </c>
      <c r="K56" s="81">
        <v>1</v>
      </c>
      <c r="L56" s="83">
        <v>7</v>
      </c>
      <c r="M56" s="11">
        <v>420005</v>
      </c>
      <c r="N56" s="11">
        <v>425131</v>
      </c>
    </row>
    <row r="57" spans="1:19" s="3" customFormat="1" ht="17.100000000000001" customHeight="1">
      <c r="A57" s="11">
        <v>53</v>
      </c>
      <c r="B57" s="19" t="s">
        <v>110</v>
      </c>
      <c r="C57" s="20" t="s">
        <v>111</v>
      </c>
      <c r="D57" s="55">
        <v>7</v>
      </c>
      <c r="E57" s="13">
        <v>165254</v>
      </c>
      <c r="F57" s="11">
        <v>177873</v>
      </c>
      <c r="G57" s="41">
        <f t="shared" si="1"/>
        <v>12619</v>
      </c>
      <c r="H57" s="104"/>
      <c r="I57" s="82" t="s">
        <v>110</v>
      </c>
      <c r="J57" s="82" t="s">
        <v>462</v>
      </c>
      <c r="K57" s="81">
        <v>1</v>
      </c>
      <c r="L57" s="83">
        <v>7</v>
      </c>
      <c r="M57" s="11">
        <v>0</v>
      </c>
      <c r="N57" s="11">
        <v>23306</v>
      </c>
    </row>
    <row r="58" spans="1:19" s="3" customFormat="1" ht="17.100000000000001" customHeight="1">
      <c r="A58" s="11">
        <v>54</v>
      </c>
      <c r="B58" s="19" t="s">
        <v>112</v>
      </c>
      <c r="C58" s="20" t="s">
        <v>113</v>
      </c>
      <c r="D58" s="55">
        <v>6</v>
      </c>
      <c r="E58" s="13">
        <v>419323</v>
      </c>
      <c r="F58" s="11">
        <v>420005</v>
      </c>
      <c r="G58" s="41">
        <f t="shared" si="1"/>
        <v>682</v>
      </c>
      <c r="H58" s="104"/>
      <c r="I58" s="82" t="s">
        <v>112</v>
      </c>
      <c r="J58" s="82" t="s">
        <v>462</v>
      </c>
      <c r="K58" s="81">
        <v>1</v>
      </c>
      <c r="L58" s="83">
        <v>6</v>
      </c>
      <c r="M58" s="11">
        <v>31242</v>
      </c>
      <c r="N58" s="11">
        <v>116866</v>
      </c>
    </row>
    <row r="59" spans="1:19" s="3" customFormat="1" ht="17.100000000000001" customHeight="1">
      <c r="A59" s="9">
        <v>55</v>
      </c>
      <c r="B59" s="19" t="s">
        <v>114</v>
      </c>
      <c r="C59" s="20" t="s">
        <v>115</v>
      </c>
      <c r="D59" s="55">
        <v>7</v>
      </c>
      <c r="E59" s="13">
        <v>0</v>
      </c>
      <c r="F59" s="11">
        <v>14022</v>
      </c>
      <c r="G59" s="41">
        <f t="shared" si="1"/>
        <v>14022</v>
      </c>
      <c r="H59" s="104"/>
      <c r="I59" s="82" t="s">
        <v>114</v>
      </c>
      <c r="J59" s="82" t="s">
        <v>467</v>
      </c>
      <c r="K59" s="81">
        <v>1</v>
      </c>
      <c r="L59" s="83">
        <v>7</v>
      </c>
      <c r="M59" s="11">
        <v>20660</v>
      </c>
      <c r="N59" s="11">
        <v>30816</v>
      </c>
      <c r="R59" s="7"/>
    </row>
    <row r="60" spans="1:19" s="3" customFormat="1" ht="17.100000000000001" customHeight="1">
      <c r="A60" s="11">
        <v>56</v>
      </c>
      <c r="B60" s="19" t="s">
        <v>116</v>
      </c>
      <c r="C60" s="20" t="s">
        <v>117</v>
      </c>
      <c r="D60" s="55">
        <v>4</v>
      </c>
      <c r="E60" s="13">
        <v>0</v>
      </c>
      <c r="F60" s="11">
        <v>31242</v>
      </c>
      <c r="G60" s="41">
        <f t="shared" si="1"/>
        <v>31242</v>
      </c>
      <c r="H60" s="104"/>
      <c r="I60" s="82" t="s">
        <v>116</v>
      </c>
      <c r="J60" s="82" t="s">
        <v>467</v>
      </c>
      <c r="K60" s="81">
        <v>1</v>
      </c>
      <c r="L60" s="83">
        <v>4</v>
      </c>
      <c r="M60" s="11">
        <v>365903</v>
      </c>
      <c r="N60" s="11">
        <v>395272</v>
      </c>
    </row>
    <row r="61" spans="1:19" s="3" customFormat="1" ht="17.100000000000001" customHeight="1">
      <c r="A61" s="11">
        <v>57</v>
      </c>
      <c r="B61" s="19" t="s">
        <v>118</v>
      </c>
      <c r="C61" s="20" t="s">
        <v>119</v>
      </c>
      <c r="D61" s="56">
        <v>4</v>
      </c>
      <c r="E61" s="13">
        <v>11067</v>
      </c>
      <c r="F61" s="11">
        <v>20660</v>
      </c>
      <c r="G61" s="41">
        <f t="shared" si="1"/>
        <v>9593</v>
      </c>
      <c r="H61" s="104"/>
      <c r="I61" s="82" t="s">
        <v>118</v>
      </c>
      <c r="J61" s="82" t="s">
        <v>467</v>
      </c>
      <c r="K61" s="81">
        <v>1</v>
      </c>
      <c r="L61" s="82">
        <v>4</v>
      </c>
      <c r="M61" s="11">
        <v>12228</v>
      </c>
      <c r="N61" s="11">
        <v>29758</v>
      </c>
      <c r="S61" s="7"/>
    </row>
    <row r="62" spans="1:19" s="3" customFormat="1" ht="16.5" customHeight="1">
      <c r="A62" s="9">
        <v>58</v>
      </c>
      <c r="B62" s="19" t="s">
        <v>120</v>
      </c>
      <c r="C62" s="20" t="s">
        <v>121</v>
      </c>
      <c r="D62" s="56">
        <v>4</v>
      </c>
      <c r="E62" s="13">
        <v>350286</v>
      </c>
      <c r="F62" s="11">
        <v>365903</v>
      </c>
      <c r="G62" s="41">
        <f t="shared" si="1"/>
        <v>15617</v>
      </c>
      <c r="H62" s="104"/>
      <c r="I62" s="82" t="s">
        <v>120</v>
      </c>
      <c r="J62" s="82" t="s">
        <v>462</v>
      </c>
      <c r="K62" s="81">
        <v>1</v>
      </c>
      <c r="L62" s="82">
        <v>4</v>
      </c>
      <c r="M62" s="11">
        <v>254215</v>
      </c>
      <c r="N62" s="11">
        <v>310579</v>
      </c>
      <c r="Q62" s="1"/>
      <c r="R62" s="7"/>
    </row>
    <row r="63" spans="1:19" s="1" customFormat="1" ht="17.100000000000001" customHeight="1">
      <c r="A63" s="11">
        <v>59</v>
      </c>
      <c r="B63" s="19" t="s">
        <v>122</v>
      </c>
      <c r="C63" s="20" t="s">
        <v>123</v>
      </c>
      <c r="D63" s="56">
        <v>4</v>
      </c>
      <c r="E63" s="13">
        <v>432658</v>
      </c>
      <c r="F63" s="11">
        <v>449016</v>
      </c>
      <c r="G63" s="41">
        <f t="shared" si="1"/>
        <v>16358</v>
      </c>
      <c r="H63" s="104"/>
      <c r="I63" s="82" t="s">
        <v>122</v>
      </c>
      <c r="J63" s="82" t="s">
        <v>467</v>
      </c>
      <c r="K63" s="81">
        <v>1</v>
      </c>
      <c r="L63" s="82">
        <v>4</v>
      </c>
      <c r="M63" s="11">
        <v>0</v>
      </c>
      <c r="N63" s="11">
        <v>41719</v>
      </c>
    </row>
    <row r="64" spans="1:19" s="1" customFormat="1" ht="17.100000000000001" customHeight="1">
      <c r="A64" s="11"/>
      <c r="B64" s="19"/>
      <c r="C64" s="20"/>
      <c r="D64" s="56"/>
      <c r="E64" s="13"/>
      <c r="F64" s="11"/>
      <c r="G64" s="41"/>
      <c r="H64" s="104"/>
      <c r="I64" s="79" t="s">
        <v>276</v>
      </c>
      <c r="J64" s="84" t="s">
        <v>462</v>
      </c>
      <c r="K64" s="81">
        <v>8</v>
      </c>
      <c r="L64" s="82">
        <v>5</v>
      </c>
      <c r="M64" s="11"/>
      <c r="N64" s="11"/>
    </row>
    <row r="65" spans="1:14" s="1" customFormat="1" ht="17.100000000000001" customHeight="1">
      <c r="A65" s="11"/>
      <c r="B65" s="19"/>
      <c r="C65" s="20"/>
      <c r="D65" s="56"/>
      <c r="E65" s="13"/>
      <c r="F65" s="11"/>
      <c r="G65" s="41"/>
      <c r="H65" s="104"/>
      <c r="I65" s="84" t="s">
        <v>463</v>
      </c>
      <c r="J65" s="82" t="s">
        <v>467</v>
      </c>
      <c r="K65" s="81">
        <v>6</v>
      </c>
      <c r="L65" s="82">
        <v>8</v>
      </c>
      <c r="M65" s="11"/>
      <c r="N65" s="11"/>
    </row>
    <row r="66" spans="1:14" s="1" customFormat="1" ht="17.100000000000001" customHeight="1">
      <c r="A66" s="11">
        <v>60</v>
      </c>
      <c r="B66" s="11" t="s">
        <v>276</v>
      </c>
      <c r="C66" s="11" t="s">
        <v>277</v>
      </c>
      <c r="D66" s="57">
        <v>4</v>
      </c>
      <c r="E66" s="11">
        <v>110633</v>
      </c>
      <c r="F66" s="11">
        <v>113423</v>
      </c>
      <c r="G66" s="22">
        <f t="shared" si="1"/>
        <v>2790</v>
      </c>
      <c r="H66" s="104"/>
      <c r="I66" s="84" t="s">
        <v>464</v>
      </c>
      <c r="J66" s="84" t="s">
        <v>462</v>
      </c>
      <c r="K66" s="81">
        <v>1</v>
      </c>
      <c r="L66" s="79">
        <v>4</v>
      </c>
      <c r="M66" s="11">
        <v>113423</v>
      </c>
      <c r="N66" s="11">
        <v>116699</v>
      </c>
    </row>
    <row r="67" spans="1:14" s="51" customFormat="1" ht="22.5" customHeight="1">
      <c r="A67" s="100" t="s">
        <v>411</v>
      </c>
      <c r="B67" s="100"/>
      <c r="C67" s="100"/>
      <c r="D67" s="30">
        <f>SUM(D5:D66)</f>
        <v>306</v>
      </c>
      <c r="E67" s="14"/>
      <c r="F67" s="14"/>
      <c r="G67" s="42">
        <f>SUM(G5:G66)</f>
        <v>1244066</v>
      </c>
      <c r="H67" s="99" t="s">
        <v>411</v>
      </c>
      <c r="I67" s="99"/>
      <c r="J67" s="99"/>
      <c r="K67" s="81">
        <f>SUM(K5:K66)</f>
        <v>74</v>
      </c>
      <c r="L67" s="79">
        <f>SUM(L5:L66)</f>
        <v>319</v>
      </c>
      <c r="M67" s="14"/>
      <c r="N67" s="14"/>
    </row>
    <row r="68" spans="1:14" s="3" customFormat="1" ht="45" customHeight="1">
      <c r="A68" s="9">
        <v>61</v>
      </c>
      <c r="B68" s="15" t="s">
        <v>90</v>
      </c>
      <c r="C68" s="16" t="s">
        <v>91</v>
      </c>
      <c r="D68" s="58">
        <v>16</v>
      </c>
      <c r="E68" s="9">
        <v>65399</v>
      </c>
      <c r="F68" s="9">
        <v>77270</v>
      </c>
      <c r="G68" s="40">
        <f>+F68-E68</f>
        <v>11871</v>
      </c>
      <c r="H68" s="104" t="s">
        <v>290</v>
      </c>
      <c r="I68" s="81" t="s">
        <v>90</v>
      </c>
      <c r="J68" s="81" t="s">
        <v>462</v>
      </c>
      <c r="K68" s="81">
        <v>1</v>
      </c>
      <c r="L68" s="84">
        <v>16</v>
      </c>
      <c r="M68" s="11">
        <v>296409</v>
      </c>
      <c r="N68" s="11">
        <v>317383</v>
      </c>
    </row>
    <row r="69" spans="1:14" s="3" customFormat="1" ht="45" customHeight="1">
      <c r="A69" s="11">
        <v>62</v>
      </c>
      <c r="B69" s="19" t="s">
        <v>296</v>
      </c>
      <c r="C69" s="20" t="s">
        <v>94</v>
      </c>
      <c r="D69" s="55">
        <v>6</v>
      </c>
      <c r="E69" s="13">
        <v>275201</v>
      </c>
      <c r="F69" s="11">
        <v>296409</v>
      </c>
      <c r="G69" s="41">
        <f>+F69-E69</f>
        <v>21208</v>
      </c>
      <c r="H69" s="104"/>
      <c r="I69" s="82" t="s">
        <v>296</v>
      </c>
      <c r="J69" s="82" t="s">
        <v>467</v>
      </c>
      <c r="K69" s="81">
        <v>1</v>
      </c>
      <c r="L69" s="83">
        <v>6</v>
      </c>
      <c r="M69" s="11">
        <v>48000</v>
      </c>
      <c r="N69" s="11">
        <v>55493</v>
      </c>
    </row>
    <row r="70" spans="1:14" s="3" customFormat="1" ht="45" customHeight="1">
      <c r="A70" s="26">
        <v>63</v>
      </c>
      <c r="B70" s="27" t="s">
        <v>296</v>
      </c>
      <c r="C70" s="28" t="s">
        <v>97</v>
      </c>
      <c r="D70" s="58">
        <v>4</v>
      </c>
      <c r="E70" s="43">
        <v>42161</v>
      </c>
      <c r="F70" s="29">
        <v>48000</v>
      </c>
      <c r="G70" s="44">
        <f>+F70-E70</f>
        <v>5839</v>
      </c>
      <c r="H70" s="104"/>
      <c r="I70" s="82" t="s">
        <v>296</v>
      </c>
      <c r="J70" s="82" t="s">
        <v>467</v>
      </c>
      <c r="K70" s="81">
        <v>1</v>
      </c>
      <c r="L70" s="84">
        <v>4</v>
      </c>
      <c r="M70" s="74">
        <v>3001</v>
      </c>
      <c r="N70" s="74">
        <v>7458</v>
      </c>
    </row>
    <row r="71" spans="1:14" s="52" customFormat="1" ht="17.100000000000001" customHeight="1">
      <c r="A71" s="100" t="s">
        <v>412</v>
      </c>
      <c r="B71" s="100"/>
      <c r="C71" s="100"/>
      <c r="D71" s="30">
        <f>SUM(D68:D70)</f>
        <v>26</v>
      </c>
      <c r="E71" s="14"/>
      <c r="F71" s="14"/>
      <c r="G71" s="45">
        <f>SUM(G68:G70)</f>
        <v>38918</v>
      </c>
      <c r="H71" s="99" t="s">
        <v>412</v>
      </c>
      <c r="I71" s="99"/>
      <c r="J71" s="99"/>
      <c r="K71" s="81">
        <f>SUM(K68:K70)</f>
        <v>3</v>
      </c>
      <c r="L71" s="79">
        <f>SUM(L68:L70)</f>
        <v>26</v>
      </c>
      <c r="M71" s="14"/>
      <c r="N71" s="14"/>
    </row>
    <row r="72" spans="1:14" s="1" customFormat="1" ht="17.100000000000001" customHeight="1">
      <c r="A72" s="11">
        <v>64</v>
      </c>
      <c r="B72" s="24" t="s">
        <v>297</v>
      </c>
      <c r="C72" s="18" t="s">
        <v>124</v>
      </c>
      <c r="D72" s="55">
        <v>36</v>
      </c>
      <c r="E72" s="11">
        <v>524820</v>
      </c>
      <c r="F72" s="11">
        <v>549165</v>
      </c>
      <c r="G72" s="22">
        <f t="shared" ref="G72:G78" si="2">+F72-E72</f>
        <v>24345</v>
      </c>
      <c r="H72" s="104" t="s">
        <v>452</v>
      </c>
      <c r="I72" s="81" t="s">
        <v>297</v>
      </c>
      <c r="J72" s="81" t="s">
        <v>462</v>
      </c>
      <c r="K72" s="81">
        <v>1</v>
      </c>
      <c r="L72" s="83">
        <v>36</v>
      </c>
      <c r="M72" s="11">
        <v>549165</v>
      </c>
      <c r="N72" s="11">
        <v>564710</v>
      </c>
    </row>
    <row r="73" spans="1:14" s="1" customFormat="1" ht="17.100000000000001" customHeight="1">
      <c r="A73" s="11">
        <v>65</v>
      </c>
      <c r="B73" s="17" t="s">
        <v>298</v>
      </c>
      <c r="C73" s="18" t="s">
        <v>125</v>
      </c>
      <c r="D73" s="55">
        <v>7</v>
      </c>
      <c r="E73" s="11">
        <v>107441</v>
      </c>
      <c r="F73" s="11">
        <v>114611</v>
      </c>
      <c r="G73" s="22">
        <f t="shared" si="2"/>
        <v>7170</v>
      </c>
      <c r="H73" s="104"/>
      <c r="I73" s="81" t="s">
        <v>298</v>
      </c>
      <c r="J73" s="81" t="s">
        <v>462</v>
      </c>
      <c r="K73" s="81">
        <v>1</v>
      </c>
      <c r="L73" s="83">
        <v>7</v>
      </c>
      <c r="M73" s="11">
        <v>114611</v>
      </c>
      <c r="N73" s="11">
        <v>121800</v>
      </c>
    </row>
    <row r="74" spans="1:14" s="1" customFormat="1" ht="17.100000000000001" customHeight="1">
      <c r="A74" s="9">
        <v>66</v>
      </c>
      <c r="B74" s="17" t="s">
        <v>299</v>
      </c>
      <c r="C74" s="18" t="s">
        <v>126</v>
      </c>
      <c r="D74" s="55">
        <v>12</v>
      </c>
      <c r="E74" s="11">
        <v>104323</v>
      </c>
      <c r="F74" s="11">
        <v>120082</v>
      </c>
      <c r="G74" s="22">
        <f t="shared" si="2"/>
        <v>15759</v>
      </c>
      <c r="H74" s="104"/>
      <c r="I74" s="81" t="s">
        <v>299</v>
      </c>
      <c r="J74" s="81" t="s">
        <v>462</v>
      </c>
      <c r="K74" s="81">
        <v>1</v>
      </c>
      <c r="L74" s="83">
        <v>12</v>
      </c>
      <c r="M74" s="11">
        <v>0</v>
      </c>
      <c r="N74" s="11">
        <v>24869</v>
      </c>
    </row>
    <row r="75" spans="1:14" s="1" customFormat="1" ht="17.100000000000001" customHeight="1">
      <c r="A75" s="11">
        <v>67</v>
      </c>
      <c r="B75" s="46" t="s">
        <v>300</v>
      </c>
      <c r="C75" s="18" t="s">
        <v>127</v>
      </c>
      <c r="D75" s="55">
        <v>3</v>
      </c>
      <c r="E75" s="11">
        <v>752545</v>
      </c>
      <c r="F75" s="11">
        <v>791249</v>
      </c>
      <c r="G75" s="22">
        <f t="shared" si="2"/>
        <v>38704</v>
      </c>
      <c r="H75" s="104"/>
      <c r="I75" s="81" t="s">
        <v>300</v>
      </c>
      <c r="J75" s="81" t="s">
        <v>462</v>
      </c>
      <c r="K75" s="81">
        <v>1</v>
      </c>
      <c r="L75" s="83">
        <v>3</v>
      </c>
      <c r="M75" s="11">
        <v>791249</v>
      </c>
      <c r="N75" s="11">
        <v>808100</v>
      </c>
    </row>
    <row r="76" spans="1:14" s="1" customFormat="1" ht="17.100000000000001" customHeight="1">
      <c r="A76" s="11">
        <v>68</v>
      </c>
      <c r="B76" s="46" t="s">
        <v>301</v>
      </c>
      <c r="C76" s="18" t="s">
        <v>128</v>
      </c>
      <c r="D76" s="55">
        <v>2</v>
      </c>
      <c r="E76" s="11">
        <v>292633</v>
      </c>
      <c r="F76" s="11">
        <v>297003</v>
      </c>
      <c r="G76" s="22">
        <f t="shared" si="2"/>
        <v>4370</v>
      </c>
      <c r="H76" s="104"/>
      <c r="I76" s="81" t="s">
        <v>301</v>
      </c>
      <c r="J76" s="81" t="s">
        <v>462</v>
      </c>
      <c r="K76" s="81">
        <v>1</v>
      </c>
      <c r="L76" s="83">
        <v>2</v>
      </c>
      <c r="M76" s="11">
        <v>297003</v>
      </c>
      <c r="N76" s="11">
        <v>299300</v>
      </c>
    </row>
    <row r="77" spans="1:14" s="1" customFormat="1" ht="17.100000000000001" customHeight="1">
      <c r="A77" s="9">
        <v>69</v>
      </c>
      <c r="B77" s="46" t="s">
        <v>302</v>
      </c>
      <c r="C77" s="18" t="s">
        <v>129</v>
      </c>
      <c r="D77" s="55">
        <v>8</v>
      </c>
      <c r="E77" s="11">
        <v>86053</v>
      </c>
      <c r="F77" s="11">
        <v>91011</v>
      </c>
      <c r="G77" s="22">
        <f t="shared" si="2"/>
        <v>4958</v>
      </c>
      <c r="H77" s="104"/>
      <c r="I77" s="81" t="s">
        <v>302</v>
      </c>
      <c r="J77" s="81" t="s">
        <v>462</v>
      </c>
      <c r="K77" s="81">
        <v>1</v>
      </c>
      <c r="L77" s="83">
        <v>8</v>
      </c>
      <c r="M77" s="11">
        <v>91011</v>
      </c>
      <c r="N77" s="11">
        <v>91011</v>
      </c>
    </row>
    <row r="78" spans="1:14" s="1" customFormat="1" ht="17.25" customHeight="1">
      <c r="A78" s="11">
        <v>70</v>
      </c>
      <c r="B78" s="24" t="s">
        <v>298</v>
      </c>
      <c r="C78" s="18" t="s">
        <v>130</v>
      </c>
      <c r="D78" s="55">
        <v>3</v>
      </c>
      <c r="E78" s="11">
        <v>623950</v>
      </c>
      <c r="F78" s="11">
        <v>647152</v>
      </c>
      <c r="G78" s="22">
        <f t="shared" si="2"/>
        <v>23202</v>
      </c>
      <c r="H78" s="104"/>
      <c r="I78" s="81" t="s">
        <v>298</v>
      </c>
      <c r="J78" s="81" t="s">
        <v>462</v>
      </c>
      <c r="K78" s="81">
        <v>1</v>
      </c>
      <c r="L78" s="83">
        <v>3</v>
      </c>
      <c r="M78" s="11">
        <v>647152</v>
      </c>
      <c r="N78" s="11">
        <v>657722</v>
      </c>
    </row>
    <row r="79" spans="1:14" s="51" customFormat="1" ht="17.25" customHeight="1">
      <c r="A79" s="100" t="s">
        <v>413</v>
      </c>
      <c r="B79" s="100"/>
      <c r="C79" s="100"/>
      <c r="D79" s="30">
        <f>SUM(D72:D78)</f>
        <v>71</v>
      </c>
      <c r="E79" s="14"/>
      <c r="F79" s="14"/>
      <c r="G79" s="42">
        <f>SUM(G72:G78)</f>
        <v>118508</v>
      </c>
      <c r="H79" s="99" t="s">
        <v>413</v>
      </c>
      <c r="I79" s="99"/>
      <c r="J79" s="99"/>
      <c r="K79" s="81">
        <f>SUM(K72:K78)</f>
        <v>7</v>
      </c>
      <c r="L79" s="79">
        <f>SUM(L72:L78)</f>
        <v>71</v>
      </c>
      <c r="M79" s="14"/>
      <c r="N79" s="14"/>
    </row>
    <row r="80" spans="1:14" s="1" customFormat="1" ht="57" customHeight="1">
      <c r="A80" s="11">
        <v>71</v>
      </c>
      <c r="B80" s="11" t="s">
        <v>303</v>
      </c>
      <c r="C80" s="11" t="s">
        <v>131</v>
      </c>
      <c r="D80" s="57">
        <v>2</v>
      </c>
      <c r="E80" s="11">
        <v>287764</v>
      </c>
      <c r="F80" s="11">
        <f>+E80+2654</f>
        <v>290418</v>
      </c>
      <c r="G80" s="22">
        <f t="shared" ref="G80:G113" si="3">+F80-E80</f>
        <v>2654</v>
      </c>
      <c r="H80" s="104" t="s">
        <v>303</v>
      </c>
      <c r="I80" s="79" t="s">
        <v>303</v>
      </c>
      <c r="J80" s="79" t="s">
        <v>462</v>
      </c>
      <c r="K80" s="81">
        <v>1</v>
      </c>
      <c r="L80" s="79">
        <v>2</v>
      </c>
      <c r="M80" s="11">
        <v>290418</v>
      </c>
      <c r="N80" s="11">
        <v>290542</v>
      </c>
    </row>
    <row r="81" spans="1:14" s="1" customFormat="1" ht="57" customHeight="1">
      <c r="A81" s="9">
        <v>72</v>
      </c>
      <c r="B81" s="11" t="s">
        <v>303</v>
      </c>
      <c r="C81" s="11" t="s">
        <v>132</v>
      </c>
      <c r="D81" s="57">
        <v>5</v>
      </c>
      <c r="E81" s="11">
        <v>90492</v>
      </c>
      <c r="F81" s="11">
        <v>96316</v>
      </c>
      <c r="G81" s="22">
        <f t="shared" si="3"/>
        <v>5824</v>
      </c>
      <c r="H81" s="104"/>
      <c r="I81" s="79" t="s">
        <v>303</v>
      </c>
      <c r="J81" s="82" t="s">
        <v>467</v>
      </c>
      <c r="K81" s="81">
        <v>1</v>
      </c>
      <c r="L81" s="79">
        <v>9</v>
      </c>
      <c r="M81" s="74">
        <v>96316</v>
      </c>
      <c r="N81" s="74">
        <v>103829</v>
      </c>
    </row>
    <row r="82" spans="1:14" s="51" customFormat="1" ht="17.100000000000001" customHeight="1">
      <c r="A82" s="101" t="s">
        <v>414</v>
      </c>
      <c r="B82" s="102"/>
      <c r="C82" s="103"/>
      <c r="D82" s="30">
        <f>SUM(D80:D81)</f>
        <v>7</v>
      </c>
      <c r="E82" s="14"/>
      <c r="F82" s="14"/>
      <c r="G82" s="42">
        <f>SUM(G80:G81)</f>
        <v>8478</v>
      </c>
      <c r="H82" s="99" t="s">
        <v>414</v>
      </c>
      <c r="I82" s="99"/>
      <c r="J82" s="99"/>
      <c r="K82" s="81">
        <f>SUM(K80:K81)</f>
        <v>2</v>
      </c>
      <c r="L82" s="79">
        <f>SUM(L80:L81)</f>
        <v>11</v>
      </c>
      <c r="M82" s="14"/>
      <c r="N82" s="14"/>
    </row>
    <row r="83" spans="1:14" s="1" customFormat="1" ht="17.100000000000001" customHeight="1">
      <c r="A83" s="11">
        <v>73</v>
      </c>
      <c r="B83" s="11" t="s">
        <v>416</v>
      </c>
      <c r="C83" s="11" t="s">
        <v>133</v>
      </c>
      <c r="D83" s="57">
        <v>2</v>
      </c>
      <c r="E83" s="11">
        <v>512151</v>
      </c>
      <c r="F83" s="11">
        <f>+E83+3652</f>
        <v>515803</v>
      </c>
      <c r="G83" s="22">
        <f t="shared" si="3"/>
        <v>3652</v>
      </c>
      <c r="H83" s="104" t="s">
        <v>453</v>
      </c>
      <c r="I83" s="79" t="s">
        <v>416</v>
      </c>
      <c r="J83" s="79" t="s">
        <v>462</v>
      </c>
      <c r="K83" s="81">
        <v>1</v>
      </c>
      <c r="L83" s="79">
        <v>2</v>
      </c>
      <c r="M83" s="11">
        <v>515803</v>
      </c>
      <c r="N83" s="11">
        <f>+M83+2657</f>
        <v>518460</v>
      </c>
    </row>
    <row r="84" spans="1:14" s="1" customFormat="1" ht="17.100000000000001" customHeight="1">
      <c r="A84" s="11">
        <v>74</v>
      </c>
      <c r="B84" s="11" t="s">
        <v>415</v>
      </c>
      <c r="C84" s="11" t="s">
        <v>134</v>
      </c>
      <c r="D84" s="57">
        <v>5</v>
      </c>
      <c r="E84" s="11">
        <v>722282</v>
      </c>
      <c r="F84" s="11">
        <v>723408</v>
      </c>
      <c r="G84" s="22">
        <f t="shared" si="3"/>
        <v>1126</v>
      </c>
      <c r="H84" s="104"/>
      <c r="I84" s="79" t="s">
        <v>415</v>
      </c>
      <c r="J84" s="79" t="s">
        <v>462</v>
      </c>
      <c r="K84" s="81">
        <v>1</v>
      </c>
      <c r="L84" s="79">
        <v>5</v>
      </c>
      <c r="M84" s="11">
        <v>723408</v>
      </c>
      <c r="N84" s="11">
        <v>726084</v>
      </c>
    </row>
    <row r="85" spans="1:14" s="1" customFormat="1" ht="17.100000000000001" customHeight="1">
      <c r="A85" s="9">
        <v>75</v>
      </c>
      <c r="B85" s="11" t="s">
        <v>304</v>
      </c>
      <c r="C85" s="11" t="s">
        <v>135</v>
      </c>
      <c r="D85" s="94">
        <v>16</v>
      </c>
      <c r="E85" s="11">
        <v>1449424</v>
      </c>
      <c r="F85" s="11">
        <v>1449424</v>
      </c>
      <c r="G85" s="22">
        <f t="shared" si="3"/>
        <v>0</v>
      </c>
      <c r="H85" s="104"/>
      <c r="I85" s="79" t="s">
        <v>304</v>
      </c>
      <c r="J85" s="82" t="s">
        <v>467</v>
      </c>
      <c r="K85" s="81">
        <v>1</v>
      </c>
      <c r="L85" s="79">
        <v>9</v>
      </c>
      <c r="M85" s="74">
        <v>1449438</v>
      </c>
      <c r="N85" s="74">
        <v>1453105</v>
      </c>
    </row>
    <row r="86" spans="1:14" s="1" customFormat="1" ht="17.100000000000001" customHeight="1">
      <c r="A86" s="11">
        <v>76</v>
      </c>
      <c r="B86" s="11" t="s">
        <v>304</v>
      </c>
      <c r="C86" s="11" t="s">
        <v>136</v>
      </c>
      <c r="D86" s="95"/>
      <c r="E86" s="11">
        <v>419601</v>
      </c>
      <c r="F86" s="11">
        <v>431286</v>
      </c>
      <c r="G86" s="22">
        <f t="shared" si="3"/>
        <v>11685</v>
      </c>
      <c r="H86" s="104"/>
      <c r="I86" s="79" t="s">
        <v>304</v>
      </c>
      <c r="J86" s="82" t="s">
        <v>467</v>
      </c>
      <c r="K86" s="81">
        <v>1</v>
      </c>
      <c r="L86" s="79">
        <v>7</v>
      </c>
      <c r="M86" s="11">
        <v>431286</v>
      </c>
      <c r="N86" s="11">
        <v>441503</v>
      </c>
    </row>
    <row r="87" spans="1:14" s="1" customFormat="1" ht="17.100000000000001" customHeight="1">
      <c r="A87" s="11">
        <v>77</v>
      </c>
      <c r="B87" s="11" t="s">
        <v>305</v>
      </c>
      <c r="C87" s="11" t="s">
        <v>137</v>
      </c>
      <c r="D87" s="57">
        <v>5</v>
      </c>
      <c r="E87" s="11">
        <v>351270</v>
      </c>
      <c r="F87" s="11">
        <v>356023</v>
      </c>
      <c r="G87" s="22">
        <f t="shared" si="3"/>
        <v>4753</v>
      </c>
      <c r="H87" s="104"/>
      <c r="I87" s="79" t="s">
        <v>305</v>
      </c>
      <c r="J87" s="82" t="s">
        <v>467</v>
      </c>
      <c r="K87" s="81">
        <v>1</v>
      </c>
      <c r="L87" s="79">
        <v>5</v>
      </c>
      <c r="M87" s="74">
        <v>356023</v>
      </c>
      <c r="N87" s="74">
        <v>360939</v>
      </c>
    </row>
    <row r="88" spans="1:14" s="51" customFormat="1" ht="17.100000000000001" customHeight="1">
      <c r="A88" s="96" t="s">
        <v>417</v>
      </c>
      <c r="B88" s="97"/>
      <c r="C88" s="98"/>
      <c r="D88" s="30">
        <f>SUM(D83:D87)</f>
        <v>28</v>
      </c>
      <c r="E88" s="31"/>
      <c r="F88" s="31"/>
      <c r="G88" s="33">
        <f>SUM(G83:G87)</f>
        <v>21216</v>
      </c>
      <c r="H88" s="99" t="s">
        <v>417</v>
      </c>
      <c r="I88" s="99"/>
      <c r="J88" s="99"/>
      <c r="K88" s="81">
        <f>SUM(K83:K87)</f>
        <v>5</v>
      </c>
      <c r="L88" s="79">
        <f>SUM(L83:L87)</f>
        <v>28</v>
      </c>
      <c r="M88" s="31"/>
      <c r="N88" s="31"/>
    </row>
    <row r="89" spans="1:14" s="1" customFormat="1" ht="53.25" customHeight="1">
      <c r="A89" s="9">
        <v>78</v>
      </c>
      <c r="B89" s="11" t="s">
        <v>419</v>
      </c>
      <c r="C89" s="11" t="s">
        <v>138</v>
      </c>
      <c r="D89" s="57">
        <v>6</v>
      </c>
      <c r="E89" s="11">
        <v>385532</v>
      </c>
      <c r="F89" s="11">
        <f>+E89+2365</f>
        <v>387897</v>
      </c>
      <c r="G89" s="22">
        <f t="shared" si="3"/>
        <v>2365</v>
      </c>
      <c r="H89" s="104" t="s">
        <v>306</v>
      </c>
      <c r="I89" s="79" t="s">
        <v>419</v>
      </c>
      <c r="J89" s="82" t="s">
        <v>467</v>
      </c>
      <c r="K89" s="81">
        <v>1</v>
      </c>
      <c r="L89" s="79">
        <v>6</v>
      </c>
      <c r="M89" s="74">
        <v>387897</v>
      </c>
      <c r="N89" s="74">
        <f>+M89+3924</f>
        <v>391821</v>
      </c>
    </row>
    <row r="90" spans="1:14" s="1" customFormat="1" ht="47.25" customHeight="1">
      <c r="A90" s="11">
        <v>79</v>
      </c>
      <c r="B90" s="11" t="s">
        <v>306</v>
      </c>
      <c r="C90" s="11" t="s">
        <v>139</v>
      </c>
      <c r="D90" s="57">
        <v>2</v>
      </c>
      <c r="E90" s="11">
        <v>47134</v>
      </c>
      <c r="F90" s="11">
        <f>+E90+1985</f>
        <v>49119</v>
      </c>
      <c r="G90" s="22">
        <f t="shared" si="3"/>
        <v>1985</v>
      </c>
      <c r="H90" s="104"/>
      <c r="I90" s="79" t="s">
        <v>306</v>
      </c>
      <c r="J90" s="79" t="s">
        <v>462</v>
      </c>
      <c r="K90" s="81">
        <v>1</v>
      </c>
      <c r="L90" s="79">
        <v>2</v>
      </c>
      <c r="M90" s="11">
        <v>49119</v>
      </c>
      <c r="N90" s="11">
        <f>+M90</f>
        <v>49119</v>
      </c>
    </row>
    <row r="91" spans="1:14" s="51" customFormat="1" ht="17.100000000000001" customHeight="1">
      <c r="A91" s="96" t="s">
        <v>418</v>
      </c>
      <c r="B91" s="97"/>
      <c r="C91" s="98"/>
      <c r="D91" s="30">
        <f>SUM(D89:D90)</f>
        <v>8</v>
      </c>
      <c r="E91" s="31"/>
      <c r="F91" s="31"/>
      <c r="G91" s="33">
        <f>SUM(G89:G90)</f>
        <v>4350</v>
      </c>
      <c r="H91" s="99" t="s">
        <v>418</v>
      </c>
      <c r="I91" s="99"/>
      <c r="J91" s="99"/>
      <c r="K91" s="81">
        <f>SUM(K89:K90)</f>
        <v>2</v>
      </c>
      <c r="L91" s="79">
        <f>SUM(L89:L90)</f>
        <v>8</v>
      </c>
      <c r="M91" s="31"/>
      <c r="N91" s="31"/>
    </row>
    <row r="92" spans="1:14" s="1" customFormat="1" ht="17.100000000000001" customHeight="1">
      <c r="A92" s="11">
        <v>80</v>
      </c>
      <c r="B92" s="11" t="s">
        <v>294</v>
      </c>
      <c r="C92" s="11" t="s">
        <v>140</v>
      </c>
      <c r="D92" s="57">
        <v>18</v>
      </c>
      <c r="E92" s="11">
        <v>693563</v>
      </c>
      <c r="F92" s="11">
        <v>698574</v>
      </c>
      <c r="G92" s="22">
        <f t="shared" si="3"/>
        <v>5011</v>
      </c>
      <c r="H92" s="104" t="s">
        <v>292</v>
      </c>
      <c r="I92" s="79" t="s">
        <v>294</v>
      </c>
      <c r="J92" s="79" t="s">
        <v>462</v>
      </c>
      <c r="K92" s="81">
        <v>1</v>
      </c>
      <c r="L92" s="79">
        <v>18</v>
      </c>
      <c r="M92" s="74">
        <v>698574</v>
      </c>
      <c r="N92" s="74">
        <v>730068</v>
      </c>
    </row>
    <row r="93" spans="1:14" s="1" customFormat="1" ht="17.100000000000001" customHeight="1">
      <c r="A93" s="9">
        <v>81</v>
      </c>
      <c r="B93" s="11" t="s">
        <v>295</v>
      </c>
      <c r="C93" s="11" t="s">
        <v>141</v>
      </c>
      <c r="D93" s="57">
        <v>1</v>
      </c>
      <c r="E93" s="11">
        <v>178654</v>
      </c>
      <c r="F93" s="11">
        <v>178654</v>
      </c>
      <c r="G93" s="22">
        <f t="shared" si="3"/>
        <v>0</v>
      </c>
      <c r="H93" s="104"/>
      <c r="I93" s="79" t="s">
        <v>295</v>
      </c>
      <c r="J93" s="79" t="s">
        <v>462</v>
      </c>
      <c r="K93" s="81">
        <v>1</v>
      </c>
      <c r="L93" s="79">
        <v>1</v>
      </c>
      <c r="M93" s="11">
        <v>178654</v>
      </c>
      <c r="N93" s="11">
        <v>189935</v>
      </c>
    </row>
    <row r="94" spans="1:14" s="1" customFormat="1" ht="17.100000000000001" customHeight="1">
      <c r="A94" s="11">
        <v>82</v>
      </c>
      <c r="B94" s="11" t="s">
        <v>366</v>
      </c>
      <c r="C94" s="11" t="s">
        <v>217</v>
      </c>
      <c r="D94" s="57">
        <v>7</v>
      </c>
      <c r="E94" s="11">
        <v>279834</v>
      </c>
      <c r="F94" s="11">
        <v>286302</v>
      </c>
      <c r="G94" s="22">
        <f t="shared" si="3"/>
        <v>6468</v>
      </c>
      <c r="H94" s="104"/>
      <c r="I94" s="79" t="s">
        <v>366</v>
      </c>
      <c r="J94" s="79" t="s">
        <v>462</v>
      </c>
      <c r="K94" s="81">
        <v>1</v>
      </c>
      <c r="L94" s="79">
        <v>7</v>
      </c>
      <c r="M94" s="74">
        <v>286302</v>
      </c>
      <c r="N94" s="74">
        <v>298714</v>
      </c>
    </row>
    <row r="95" spans="1:14" s="1" customFormat="1" ht="17.100000000000001" customHeight="1">
      <c r="A95" s="11">
        <v>83</v>
      </c>
      <c r="B95" s="11" t="s">
        <v>331</v>
      </c>
      <c r="C95" s="11" t="s">
        <v>218</v>
      </c>
      <c r="D95" s="57">
        <v>2</v>
      </c>
      <c r="E95" s="11">
        <v>45361</v>
      </c>
      <c r="F95" s="11">
        <v>45371</v>
      </c>
      <c r="G95" s="22">
        <f t="shared" si="3"/>
        <v>10</v>
      </c>
      <c r="H95" s="104"/>
      <c r="I95" s="79" t="s">
        <v>331</v>
      </c>
      <c r="J95" s="79" t="s">
        <v>462</v>
      </c>
      <c r="K95" s="81">
        <v>1</v>
      </c>
      <c r="L95" s="79">
        <v>2</v>
      </c>
      <c r="M95" s="11">
        <v>29810</v>
      </c>
      <c r="N95" s="11">
        <v>35738</v>
      </c>
    </row>
    <row r="96" spans="1:14" s="51" customFormat="1" ht="17.100000000000001" customHeight="1">
      <c r="A96" s="96" t="s">
        <v>420</v>
      </c>
      <c r="B96" s="97"/>
      <c r="C96" s="98"/>
      <c r="D96" s="30">
        <f>SUM(D92:D95)</f>
        <v>28</v>
      </c>
      <c r="E96" s="31"/>
      <c r="F96" s="31"/>
      <c r="G96" s="33">
        <f>SUM(G92:G95)</f>
        <v>11489</v>
      </c>
      <c r="H96" s="99" t="s">
        <v>420</v>
      </c>
      <c r="I96" s="99"/>
      <c r="J96" s="99"/>
      <c r="K96" s="81">
        <f>SUM(K92:K95)</f>
        <v>4</v>
      </c>
      <c r="L96" s="79">
        <f>SUM(L92:L95)</f>
        <v>28</v>
      </c>
      <c r="M96" s="31"/>
      <c r="N96" s="31"/>
    </row>
    <row r="97" spans="1:14" s="1" customFormat="1" ht="17.100000000000001" customHeight="1">
      <c r="A97" s="9">
        <v>84</v>
      </c>
      <c r="B97" s="11" t="s">
        <v>307</v>
      </c>
      <c r="C97" s="11" t="s">
        <v>142</v>
      </c>
      <c r="D97" s="59">
        <v>1</v>
      </c>
      <c r="E97" s="11">
        <v>169659</v>
      </c>
      <c r="F97" s="11">
        <v>170106</v>
      </c>
      <c r="G97" s="22">
        <f t="shared" si="3"/>
        <v>447</v>
      </c>
      <c r="H97" s="104" t="s">
        <v>454</v>
      </c>
      <c r="I97" s="79" t="s">
        <v>307</v>
      </c>
      <c r="J97" s="82" t="s">
        <v>467</v>
      </c>
      <c r="K97" s="81">
        <v>1</v>
      </c>
      <c r="L97" s="83">
        <v>1</v>
      </c>
      <c r="M97" s="11">
        <v>170106</v>
      </c>
      <c r="N97" s="11">
        <v>170479</v>
      </c>
    </row>
    <row r="98" spans="1:14" s="1" customFormat="1" ht="17.100000000000001" customHeight="1">
      <c r="A98" s="9">
        <v>85</v>
      </c>
      <c r="B98" s="11" t="s">
        <v>310</v>
      </c>
      <c r="C98" s="11" t="s">
        <v>145</v>
      </c>
      <c r="D98" s="59">
        <v>1</v>
      </c>
      <c r="E98" s="11">
        <v>734000</v>
      </c>
      <c r="F98" s="11">
        <v>735626</v>
      </c>
      <c r="G98" s="22">
        <f t="shared" si="3"/>
        <v>1626</v>
      </c>
      <c r="H98" s="104"/>
      <c r="I98" s="79" t="s">
        <v>310</v>
      </c>
      <c r="J98" s="82" t="s">
        <v>467</v>
      </c>
      <c r="K98" s="81">
        <v>1</v>
      </c>
      <c r="L98" s="83">
        <v>1</v>
      </c>
      <c r="M98" s="11">
        <v>735626</v>
      </c>
      <c r="N98" s="11">
        <v>736550</v>
      </c>
    </row>
    <row r="99" spans="1:14" s="1" customFormat="1" ht="17.100000000000001" customHeight="1">
      <c r="A99" s="11">
        <v>86</v>
      </c>
      <c r="B99" s="11" t="s">
        <v>311</v>
      </c>
      <c r="C99" s="11" t="s">
        <v>146</v>
      </c>
      <c r="D99" s="59">
        <v>4</v>
      </c>
      <c r="E99" s="11">
        <v>134284</v>
      </c>
      <c r="F99" s="11">
        <v>135992</v>
      </c>
      <c r="G99" s="22">
        <f t="shared" si="3"/>
        <v>1708</v>
      </c>
      <c r="H99" s="104"/>
      <c r="I99" s="79" t="s">
        <v>311</v>
      </c>
      <c r="J99" s="79" t="s">
        <v>462</v>
      </c>
      <c r="K99" s="81">
        <v>1</v>
      </c>
      <c r="L99" s="83">
        <v>4</v>
      </c>
      <c r="M99" s="11">
        <v>135992</v>
      </c>
      <c r="N99" s="11">
        <v>137451</v>
      </c>
    </row>
    <row r="100" spans="1:14" s="1" customFormat="1" ht="17.100000000000001" customHeight="1">
      <c r="A100" s="11">
        <v>87</v>
      </c>
      <c r="B100" s="11" t="s">
        <v>312</v>
      </c>
      <c r="C100" s="11" t="s">
        <v>147</v>
      </c>
      <c r="D100" s="59">
        <v>5</v>
      </c>
      <c r="E100" s="11">
        <v>86205</v>
      </c>
      <c r="F100" s="11">
        <v>87263</v>
      </c>
      <c r="G100" s="22">
        <f t="shared" si="3"/>
        <v>1058</v>
      </c>
      <c r="H100" s="104"/>
      <c r="I100" s="79" t="s">
        <v>312</v>
      </c>
      <c r="J100" s="79" t="s">
        <v>462</v>
      </c>
      <c r="K100" s="81">
        <v>1</v>
      </c>
      <c r="L100" s="83">
        <v>5</v>
      </c>
      <c r="M100" s="11">
        <v>87263</v>
      </c>
      <c r="N100" s="11">
        <v>88474</v>
      </c>
    </row>
    <row r="101" spans="1:14" s="1" customFormat="1" ht="17.100000000000001" customHeight="1">
      <c r="A101" s="9">
        <v>88</v>
      </c>
      <c r="B101" s="11" t="s">
        <v>313</v>
      </c>
      <c r="C101" s="11" t="s">
        <v>148</v>
      </c>
      <c r="D101" s="59">
        <v>4</v>
      </c>
      <c r="E101" s="11">
        <v>85985</v>
      </c>
      <c r="F101" s="11">
        <v>91928</v>
      </c>
      <c r="G101" s="22">
        <f t="shared" si="3"/>
        <v>5943</v>
      </c>
      <c r="H101" s="104"/>
      <c r="I101" s="79" t="s">
        <v>313</v>
      </c>
      <c r="J101" s="82" t="s">
        <v>467</v>
      </c>
      <c r="K101" s="81">
        <v>1</v>
      </c>
      <c r="L101" s="83">
        <v>4</v>
      </c>
      <c r="M101" s="11">
        <v>91928</v>
      </c>
      <c r="N101" s="11">
        <v>97497</v>
      </c>
    </row>
    <row r="102" spans="1:14" s="1" customFormat="1" ht="17.100000000000001" customHeight="1">
      <c r="A102" s="9">
        <v>89</v>
      </c>
      <c r="B102" s="11" t="s">
        <v>314</v>
      </c>
      <c r="C102" s="11" t="s">
        <v>149</v>
      </c>
      <c r="D102" s="59">
        <v>4</v>
      </c>
      <c r="E102" s="11">
        <v>1098577</v>
      </c>
      <c r="F102" s="11">
        <v>1104249</v>
      </c>
      <c r="G102" s="22">
        <f t="shared" si="3"/>
        <v>5672</v>
      </c>
      <c r="H102" s="104"/>
      <c r="I102" s="79" t="s">
        <v>314</v>
      </c>
      <c r="J102" s="82" t="s">
        <v>467</v>
      </c>
      <c r="K102" s="81">
        <v>1</v>
      </c>
      <c r="L102" s="83">
        <v>4</v>
      </c>
      <c r="M102" s="11">
        <v>1104249</v>
      </c>
      <c r="N102" s="11">
        <v>1108304</v>
      </c>
    </row>
    <row r="103" spans="1:14" s="1" customFormat="1" ht="17.100000000000001" customHeight="1">
      <c r="A103" s="11">
        <v>90</v>
      </c>
      <c r="B103" s="11" t="s">
        <v>315</v>
      </c>
      <c r="C103" s="11" t="s">
        <v>150</v>
      </c>
      <c r="D103" s="59">
        <v>0</v>
      </c>
      <c r="E103" s="11">
        <v>994871</v>
      </c>
      <c r="F103" s="11">
        <v>1048004</v>
      </c>
      <c r="G103" s="22">
        <f t="shared" si="3"/>
        <v>53133</v>
      </c>
      <c r="H103" s="104"/>
      <c r="I103" s="79" t="s">
        <v>315</v>
      </c>
      <c r="J103" s="79" t="s">
        <v>462</v>
      </c>
      <c r="K103" s="81">
        <v>1</v>
      </c>
      <c r="L103" s="83">
        <v>0</v>
      </c>
      <c r="M103" s="11">
        <v>1048004</v>
      </c>
      <c r="N103" s="11">
        <v>1090445</v>
      </c>
    </row>
    <row r="104" spans="1:14" s="1" customFormat="1" ht="17.100000000000001" customHeight="1">
      <c r="A104" s="11">
        <v>91</v>
      </c>
      <c r="B104" s="11" t="s">
        <v>315</v>
      </c>
      <c r="C104" s="11" t="s">
        <v>151</v>
      </c>
      <c r="D104" s="59">
        <v>72</v>
      </c>
      <c r="E104" s="11">
        <v>250152</v>
      </c>
      <c r="F104" s="11">
        <v>274365</v>
      </c>
      <c r="G104" s="22">
        <f t="shared" si="3"/>
        <v>24213</v>
      </c>
      <c r="H104" s="104"/>
      <c r="I104" s="79" t="s">
        <v>315</v>
      </c>
      <c r="J104" s="79" t="s">
        <v>462</v>
      </c>
      <c r="K104" s="81">
        <v>1</v>
      </c>
      <c r="L104" s="83">
        <v>72</v>
      </c>
      <c r="M104" s="11">
        <v>274365</v>
      </c>
      <c r="N104" s="11">
        <v>295431</v>
      </c>
    </row>
    <row r="105" spans="1:14" s="1" customFormat="1" ht="17.100000000000001" customHeight="1">
      <c r="A105" s="9">
        <v>92</v>
      </c>
      <c r="B105" s="32" t="s">
        <v>422</v>
      </c>
      <c r="C105" s="11" t="s">
        <v>152</v>
      </c>
      <c r="D105" s="59">
        <v>28</v>
      </c>
      <c r="E105" s="11">
        <v>327573</v>
      </c>
      <c r="F105" s="11">
        <v>352788</v>
      </c>
      <c r="G105" s="22">
        <f t="shared" si="3"/>
        <v>25215</v>
      </c>
      <c r="H105" s="104"/>
      <c r="I105" s="79" t="s">
        <v>422</v>
      </c>
      <c r="J105" s="82" t="s">
        <v>467</v>
      </c>
      <c r="K105" s="81">
        <v>1</v>
      </c>
      <c r="L105" s="83">
        <v>28</v>
      </c>
      <c r="M105" s="11">
        <v>352788</v>
      </c>
      <c r="N105" s="11">
        <v>379219</v>
      </c>
    </row>
    <row r="106" spans="1:14" s="1" customFormat="1" ht="17.100000000000001" customHeight="1">
      <c r="A106" s="9">
        <v>93</v>
      </c>
      <c r="B106" s="11" t="s">
        <v>316</v>
      </c>
      <c r="C106" s="11" t="s">
        <v>153</v>
      </c>
      <c r="D106" s="59">
        <v>17</v>
      </c>
      <c r="E106" s="11">
        <v>862856</v>
      </c>
      <c r="F106" s="11">
        <v>891719</v>
      </c>
      <c r="G106" s="22">
        <f t="shared" si="3"/>
        <v>28863</v>
      </c>
      <c r="H106" s="104"/>
      <c r="I106" s="79" t="s">
        <v>316</v>
      </c>
      <c r="J106" s="79" t="s">
        <v>462</v>
      </c>
      <c r="K106" s="81">
        <v>1</v>
      </c>
      <c r="L106" s="83">
        <v>17</v>
      </c>
      <c r="M106" s="11">
        <v>891719</v>
      </c>
      <c r="N106" s="11">
        <v>919401</v>
      </c>
    </row>
    <row r="107" spans="1:14" s="1" customFormat="1" ht="17.100000000000001" customHeight="1">
      <c r="A107" s="11">
        <v>94</v>
      </c>
      <c r="B107" s="11" t="s">
        <v>317</v>
      </c>
      <c r="C107" s="11" t="s">
        <v>154</v>
      </c>
      <c r="D107" s="59">
        <v>3</v>
      </c>
      <c r="E107" s="11">
        <v>268944</v>
      </c>
      <c r="F107" s="11">
        <v>271058</v>
      </c>
      <c r="G107" s="22">
        <f t="shared" si="3"/>
        <v>2114</v>
      </c>
      <c r="H107" s="104"/>
      <c r="I107" s="79" t="s">
        <v>317</v>
      </c>
      <c r="J107" s="79" t="s">
        <v>462</v>
      </c>
      <c r="K107" s="81">
        <v>1</v>
      </c>
      <c r="L107" s="83">
        <v>3</v>
      </c>
      <c r="M107" s="11">
        <v>271058</v>
      </c>
      <c r="N107" s="11">
        <v>272885</v>
      </c>
    </row>
    <row r="108" spans="1:14" s="1" customFormat="1" ht="17.100000000000001" customHeight="1">
      <c r="A108" s="11">
        <v>95</v>
      </c>
      <c r="B108" s="11" t="s">
        <v>318</v>
      </c>
      <c r="C108" s="11" t="s">
        <v>155</v>
      </c>
      <c r="D108" s="59">
        <v>3</v>
      </c>
      <c r="E108" s="11">
        <v>111680</v>
      </c>
      <c r="F108" s="11">
        <v>125419</v>
      </c>
      <c r="G108" s="22">
        <f t="shared" si="3"/>
        <v>13739</v>
      </c>
      <c r="H108" s="104"/>
      <c r="I108" s="79" t="s">
        <v>318</v>
      </c>
      <c r="J108" s="82" t="s">
        <v>467</v>
      </c>
      <c r="K108" s="81">
        <v>1</v>
      </c>
      <c r="L108" s="83">
        <v>3</v>
      </c>
      <c r="M108" s="11">
        <v>125419</v>
      </c>
      <c r="N108" s="11">
        <v>138882</v>
      </c>
    </row>
    <row r="109" spans="1:14" s="1" customFormat="1" ht="16.5" customHeight="1">
      <c r="A109" s="9">
        <v>96</v>
      </c>
      <c r="B109" s="11" t="s">
        <v>319</v>
      </c>
      <c r="C109" s="11" t="s">
        <v>156</v>
      </c>
      <c r="D109" s="59">
        <v>11</v>
      </c>
      <c r="E109" s="11">
        <v>78733</v>
      </c>
      <c r="F109" s="11">
        <v>89521</v>
      </c>
      <c r="G109" s="22">
        <f t="shared" si="3"/>
        <v>10788</v>
      </c>
      <c r="H109" s="104"/>
      <c r="I109" s="79" t="s">
        <v>319</v>
      </c>
      <c r="J109" s="79" t="s">
        <v>462</v>
      </c>
      <c r="K109" s="81">
        <v>1</v>
      </c>
      <c r="L109" s="83">
        <v>11</v>
      </c>
      <c r="M109" s="11">
        <v>89521</v>
      </c>
      <c r="N109" s="11">
        <v>101713</v>
      </c>
    </row>
    <row r="110" spans="1:14" s="1" customFormat="1" ht="17.100000000000001" customHeight="1">
      <c r="A110" s="9">
        <v>97</v>
      </c>
      <c r="B110" s="11" t="s">
        <v>320</v>
      </c>
      <c r="C110" s="11" t="s">
        <v>157</v>
      </c>
      <c r="D110" s="59">
        <v>6</v>
      </c>
      <c r="E110" s="11">
        <v>102327</v>
      </c>
      <c r="F110" s="11">
        <v>108331</v>
      </c>
      <c r="G110" s="22">
        <f t="shared" si="3"/>
        <v>6004</v>
      </c>
      <c r="H110" s="104"/>
      <c r="I110" s="79" t="s">
        <v>320</v>
      </c>
      <c r="J110" s="82" t="s">
        <v>467</v>
      </c>
      <c r="K110" s="81">
        <v>1</v>
      </c>
      <c r="L110" s="83">
        <v>6</v>
      </c>
      <c r="M110" s="11">
        <v>108331</v>
      </c>
      <c r="N110" s="11">
        <v>114306</v>
      </c>
    </row>
    <row r="111" spans="1:14" s="1" customFormat="1" ht="17.100000000000001" customHeight="1">
      <c r="A111" s="11">
        <v>98</v>
      </c>
      <c r="B111" s="11" t="s">
        <v>321</v>
      </c>
      <c r="C111" s="11" t="s">
        <v>158</v>
      </c>
      <c r="D111" s="59">
        <v>1</v>
      </c>
      <c r="E111" s="11">
        <v>409861</v>
      </c>
      <c r="F111" s="11">
        <v>411169</v>
      </c>
      <c r="G111" s="22">
        <f t="shared" si="3"/>
        <v>1308</v>
      </c>
      <c r="H111" s="104"/>
      <c r="I111" s="79" t="s">
        <v>321</v>
      </c>
      <c r="J111" s="82" t="s">
        <v>467</v>
      </c>
      <c r="K111" s="81">
        <v>1</v>
      </c>
      <c r="L111" s="83">
        <v>1</v>
      </c>
      <c r="M111" s="11">
        <v>411179</v>
      </c>
      <c r="N111" s="11">
        <v>412154</v>
      </c>
    </row>
    <row r="112" spans="1:14" s="1" customFormat="1" ht="17.100000000000001" customHeight="1">
      <c r="A112" s="11">
        <v>99</v>
      </c>
      <c r="B112" s="11" t="s">
        <v>322</v>
      </c>
      <c r="C112" s="11" t="s">
        <v>159</v>
      </c>
      <c r="D112" s="59">
        <v>1</v>
      </c>
      <c r="E112" s="11">
        <v>179287</v>
      </c>
      <c r="F112" s="11">
        <v>180553</v>
      </c>
      <c r="G112" s="22">
        <f t="shared" si="3"/>
        <v>1266</v>
      </c>
      <c r="H112" s="104"/>
      <c r="I112" s="79" t="s">
        <v>322</v>
      </c>
      <c r="J112" s="82" t="s">
        <v>467</v>
      </c>
      <c r="K112" s="81">
        <v>1</v>
      </c>
      <c r="L112" s="83">
        <v>1</v>
      </c>
      <c r="M112" s="11">
        <v>180553</v>
      </c>
      <c r="N112" s="11">
        <v>182133</v>
      </c>
    </row>
    <row r="113" spans="1:14" s="1" customFormat="1" ht="17.100000000000001" customHeight="1">
      <c r="A113" s="9">
        <v>100</v>
      </c>
      <c r="B113" s="11" t="s">
        <v>423</v>
      </c>
      <c r="C113" s="11" t="s">
        <v>160</v>
      </c>
      <c r="D113" s="59">
        <v>1</v>
      </c>
      <c r="E113" s="11">
        <v>104580</v>
      </c>
      <c r="F113" s="11">
        <v>106298</v>
      </c>
      <c r="G113" s="22">
        <f t="shared" si="3"/>
        <v>1718</v>
      </c>
      <c r="H113" s="104"/>
      <c r="I113" s="79" t="s">
        <v>423</v>
      </c>
      <c r="J113" s="82" t="s">
        <v>467</v>
      </c>
      <c r="K113" s="81">
        <v>1</v>
      </c>
      <c r="L113" s="83">
        <v>1</v>
      </c>
      <c r="M113" s="11">
        <v>106298</v>
      </c>
      <c r="N113" s="11">
        <v>112274</v>
      </c>
    </row>
    <row r="114" spans="1:14" s="1" customFormat="1" ht="18" customHeight="1">
      <c r="A114" s="9">
        <v>101</v>
      </c>
      <c r="B114" s="11" t="s">
        <v>323</v>
      </c>
      <c r="C114" s="11" t="s">
        <v>161</v>
      </c>
      <c r="D114" s="59">
        <v>2</v>
      </c>
      <c r="E114" s="11">
        <v>198000</v>
      </c>
      <c r="F114" s="11">
        <v>201047</v>
      </c>
      <c r="G114" s="22">
        <f t="shared" ref="G114:G151" si="4">+F114-E114</f>
        <v>3047</v>
      </c>
      <c r="H114" s="104"/>
      <c r="I114" s="79" t="s">
        <v>323</v>
      </c>
      <c r="J114" s="79" t="s">
        <v>462</v>
      </c>
      <c r="K114" s="81">
        <v>1</v>
      </c>
      <c r="L114" s="83">
        <v>2</v>
      </c>
      <c r="M114" s="11">
        <v>201047</v>
      </c>
      <c r="N114" s="11">
        <v>203873</v>
      </c>
    </row>
    <row r="115" spans="1:14" s="1" customFormat="1" ht="17.100000000000001" customHeight="1">
      <c r="A115" s="11">
        <v>102</v>
      </c>
      <c r="B115" s="11" t="s">
        <v>324</v>
      </c>
      <c r="C115" s="11" t="s">
        <v>162</v>
      </c>
      <c r="D115" s="59">
        <v>3</v>
      </c>
      <c r="E115" s="11">
        <v>126972</v>
      </c>
      <c r="F115" s="11">
        <v>140489</v>
      </c>
      <c r="G115" s="22">
        <f t="shared" si="4"/>
        <v>13517</v>
      </c>
      <c r="H115" s="104"/>
      <c r="I115" s="79" t="s">
        <v>324</v>
      </c>
      <c r="J115" s="79" t="s">
        <v>462</v>
      </c>
      <c r="K115" s="81">
        <v>1</v>
      </c>
      <c r="L115" s="83">
        <v>3</v>
      </c>
      <c r="M115" s="11">
        <v>140489</v>
      </c>
      <c r="N115" s="11">
        <v>155056</v>
      </c>
    </row>
    <row r="116" spans="1:14" s="1" customFormat="1" ht="17.100000000000001" customHeight="1">
      <c r="A116" s="11">
        <v>103</v>
      </c>
      <c r="B116" s="11" t="s">
        <v>325</v>
      </c>
      <c r="C116" s="21" t="s">
        <v>163</v>
      </c>
      <c r="D116" s="59">
        <v>4</v>
      </c>
      <c r="E116" s="11">
        <v>269055</v>
      </c>
      <c r="F116" s="11">
        <v>275173</v>
      </c>
      <c r="G116" s="22">
        <f t="shared" si="4"/>
        <v>6118</v>
      </c>
      <c r="H116" s="104"/>
      <c r="I116" s="79" t="s">
        <v>325</v>
      </c>
      <c r="J116" s="85" t="s">
        <v>462</v>
      </c>
      <c r="K116" s="81">
        <v>1</v>
      </c>
      <c r="L116" s="83">
        <v>4</v>
      </c>
      <c r="M116" s="11">
        <v>275173</v>
      </c>
      <c r="N116" s="11">
        <v>280681</v>
      </c>
    </row>
    <row r="117" spans="1:14" s="1" customFormat="1" ht="17.100000000000001" customHeight="1">
      <c r="A117" s="9">
        <v>104</v>
      </c>
      <c r="B117" s="11" t="s">
        <v>326</v>
      </c>
      <c r="C117" s="21" t="s">
        <v>164</v>
      </c>
      <c r="D117" s="59">
        <v>16</v>
      </c>
      <c r="E117" s="11">
        <v>197116</v>
      </c>
      <c r="F117" s="11">
        <v>213509</v>
      </c>
      <c r="G117" s="22">
        <f t="shared" si="4"/>
        <v>16393</v>
      </c>
      <c r="H117" s="104"/>
      <c r="I117" s="79" t="s">
        <v>326</v>
      </c>
      <c r="J117" s="85" t="s">
        <v>462</v>
      </c>
      <c r="K117" s="81">
        <v>1</v>
      </c>
      <c r="L117" s="83">
        <v>16</v>
      </c>
      <c r="M117" s="11">
        <v>213509</v>
      </c>
      <c r="N117" s="11">
        <v>228713</v>
      </c>
    </row>
    <row r="118" spans="1:14" s="1" customFormat="1" ht="17.100000000000001" customHeight="1">
      <c r="A118" s="9">
        <v>105</v>
      </c>
      <c r="B118" s="11" t="s">
        <v>327</v>
      </c>
      <c r="C118" s="21" t="s">
        <v>165</v>
      </c>
      <c r="D118" s="59">
        <v>3</v>
      </c>
      <c r="E118" s="11">
        <v>430406</v>
      </c>
      <c r="F118" s="11">
        <v>432854</v>
      </c>
      <c r="G118" s="22">
        <f t="shared" si="4"/>
        <v>2448</v>
      </c>
      <c r="H118" s="104"/>
      <c r="I118" s="79" t="s">
        <v>327</v>
      </c>
      <c r="J118" s="82" t="s">
        <v>467</v>
      </c>
      <c r="K118" s="81">
        <v>1</v>
      </c>
      <c r="L118" s="83">
        <v>3</v>
      </c>
      <c r="M118" s="11">
        <v>432854</v>
      </c>
      <c r="N118" s="11">
        <v>434512</v>
      </c>
    </row>
    <row r="119" spans="1:14" s="1" customFormat="1" ht="17.25" customHeight="1">
      <c r="A119" s="11">
        <v>106</v>
      </c>
      <c r="B119" s="11" t="s">
        <v>328</v>
      </c>
      <c r="C119" s="11" t="s">
        <v>168</v>
      </c>
      <c r="D119" s="59">
        <v>1</v>
      </c>
      <c r="E119" s="11">
        <v>103053</v>
      </c>
      <c r="F119" s="11">
        <v>104538</v>
      </c>
      <c r="G119" s="22">
        <f t="shared" si="4"/>
        <v>1485</v>
      </c>
      <c r="H119" s="104"/>
      <c r="I119" s="79" t="s">
        <v>328</v>
      </c>
      <c r="J119" s="82" t="s">
        <v>467</v>
      </c>
      <c r="K119" s="81">
        <v>1</v>
      </c>
      <c r="L119" s="83">
        <v>1</v>
      </c>
      <c r="M119" s="11">
        <v>104538</v>
      </c>
      <c r="N119" s="11">
        <v>106264</v>
      </c>
    </row>
    <row r="120" spans="1:14" s="1" customFormat="1" ht="17.25" customHeight="1">
      <c r="A120" s="11">
        <v>107</v>
      </c>
      <c r="B120" s="13" t="s">
        <v>329</v>
      </c>
      <c r="C120" s="13" t="s">
        <v>169</v>
      </c>
      <c r="D120" s="59">
        <v>5</v>
      </c>
      <c r="E120" s="13">
        <v>138562</v>
      </c>
      <c r="F120" s="13">
        <v>144200</v>
      </c>
      <c r="G120" s="41">
        <f t="shared" si="4"/>
        <v>5638</v>
      </c>
      <c r="H120" s="104"/>
      <c r="I120" s="84" t="s">
        <v>329</v>
      </c>
      <c r="J120" s="84" t="s">
        <v>462</v>
      </c>
      <c r="K120" s="81">
        <v>1</v>
      </c>
      <c r="L120" s="83">
        <v>5</v>
      </c>
      <c r="M120" s="11">
        <v>144200</v>
      </c>
      <c r="N120" s="11">
        <v>146242</v>
      </c>
    </row>
    <row r="121" spans="1:14" s="1" customFormat="1" ht="17.25" customHeight="1">
      <c r="A121" s="9">
        <v>108</v>
      </c>
      <c r="B121" s="13" t="s">
        <v>330</v>
      </c>
      <c r="C121" s="13" t="s">
        <v>170</v>
      </c>
      <c r="D121" s="59">
        <v>11</v>
      </c>
      <c r="E121" s="13">
        <v>124569</v>
      </c>
      <c r="F121" s="13">
        <v>135433</v>
      </c>
      <c r="G121" s="41">
        <f t="shared" si="4"/>
        <v>10864</v>
      </c>
      <c r="H121" s="104"/>
      <c r="I121" s="84" t="s">
        <v>330</v>
      </c>
      <c r="J121" s="84" t="s">
        <v>462</v>
      </c>
      <c r="K121" s="81">
        <v>1</v>
      </c>
      <c r="L121" s="83">
        <v>11</v>
      </c>
      <c r="M121" s="11">
        <v>135433</v>
      </c>
      <c r="N121" s="11">
        <v>139506</v>
      </c>
    </row>
    <row r="122" spans="1:14" s="1" customFormat="1" ht="17.25" customHeight="1">
      <c r="A122" s="9">
        <v>109</v>
      </c>
      <c r="B122" s="13" t="s">
        <v>421</v>
      </c>
      <c r="C122" s="13" t="s">
        <v>171</v>
      </c>
      <c r="D122" s="59">
        <v>3</v>
      </c>
      <c r="E122" s="13">
        <v>304616</v>
      </c>
      <c r="F122" s="13">
        <v>305437</v>
      </c>
      <c r="G122" s="41">
        <f t="shared" si="4"/>
        <v>821</v>
      </c>
      <c r="H122" s="104"/>
      <c r="I122" s="84" t="s">
        <v>421</v>
      </c>
      <c r="J122" s="82" t="s">
        <v>467</v>
      </c>
      <c r="K122" s="81">
        <v>1</v>
      </c>
      <c r="L122" s="83">
        <v>3</v>
      </c>
      <c r="M122" s="11">
        <v>305437</v>
      </c>
      <c r="N122" s="11">
        <v>306294</v>
      </c>
    </row>
    <row r="123" spans="1:14" s="51" customFormat="1" ht="17.100000000000001" customHeight="1">
      <c r="A123" s="96" t="s">
        <v>424</v>
      </c>
      <c r="B123" s="97"/>
      <c r="C123" s="98"/>
      <c r="D123" s="60">
        <f>SUM(D94:D121)</f>
        <v>244</v>
      </c>
      <c r="E123" s="31"/>
      <c r="F123" s="31"/>
      <c r="G123" s="33">
        <f>SUM(G94:G121)</f>
        <v>262292</v>
      </c>
      <c r="H123" s="99" t="s">
        <v>424</v>
      </c>
      <c r="I123" s="99"/>
      <c r="J123" s="99"/>
      <c r="K123" s="81">
        <f>SUM(K94:K121)</f>
        <v>31</v>
      </c>
      <c r="L123" s="83"/>
      <c r="M123" s="31"/>
      <c r="N123" s="31"/>
    </row>
    <row r="124" spans="1:14" s="1" customFormat="1" ht="17.100000000000001" customHeight="1">
      <c r="A124" s="11">
        <v>110</v>
      </c>
      <c r="B124" s="11" t="s">
        <v>308</v>
      </c>
      <c r="C124" s="11" t="s">
        <v>143</v>
      </c>
      <c r="D124" s="59">
        <v>1</v>
      </c>
      <c r="E124" s="11">
        <v>426721</v>
      </c>
      <c r="F124" s="11">
        <f>+E124</f>
        <v>426721</v>
      </c>
      <c r="G124" s="22">
        <f>+F124-E124</f>
        <v>0</v>
      </c>
      <c r="H124" s="80"/>
      <c r="I124" s="79" t="s">
        <v>308</v>
      </c>
      <c r="J124" s="79" t="s">
        <v>462</v>
      </c>
      <c r="K124" s="81">
        <v>1</v>
      </c>
      <c r="L124" s="83">
        <v>5</v>
      </c>
      <c r="M124" s="11">
        <v>426721</v>
      </c>
      <c r="N124" s="11">
        <v>430694</v>
      </c>
    </row>
    <row r="125" spans="1:14" s="1" customFormat="1" ht="17.100000000000001" customHeight="1">
      <c r="A125" s="96" t="s">
        <v>424</v>
      </c>
      <c r="B125" s="97"/>
      <c r="C125" s="98"/>
      <c r="D125" s="73">
        <f>SUM(D96:D122)</f>
        <v>238</v>
      </c>
      <c r="E125" s="60">
        <f>SUM(E96:E122)</f>
        <v>7891923</v>
      </c>
      <c r="F125" s="11"/>
      <c r="G125" s="22"/>
      <c r="H125" s="99" t="s">
        <v>465</v>
      </c>
      <c r="I125" s="99"/>
      <c r="J125" s="99"/>
      <c r="K125" s="81">
        <v>1</v>
      </c>
      <c r="L125" s="83"/>
      <c r="M125" s="11"/>
      <c r="N125" s="11"/>
    </row>
    <row r="126" spans="1:14" s="1" customFormat="1" ht="17.100000000000001" customHeight="1">
      <c r="A126" s="11">
        <v>111</v>
      </c>
      <c r="B126" s="11" t="s">
        <v>309</v>
      </c>
      <c r="C126" s="11" t="s">
        <v>144</v>
      </c>
      <c r="D126" s="59">
        <v>4</v>
      </c>
      <c r="E126" s="11">
        <v>942412</v>
      </c>
      <c r="F126" s="11">
        <v>967086</v>
      </c>
      <c r="G126" s="22">
        <f>+F126-E126</f>
        <v>24674</v>
      </c>
      <c r="H126" s="80"/>
      <c r="I126" s="79" t="s">
        <v>309</v>
      </c>
      <c r="J126" s="79" t="s">
        <v>462</v>
      </c>
      <c r="K126" s="81">
        <v>1</v>
      </c>
      <c r="L126" s="83">
        <v>9</v>
      </c>
      <c r="M126" s="11">
        <v>967086</v>
      </c>
      <c r="N126" s="11">
        <v>974281</v>
      </c>
    </row>
    <row r="127" spans="1:14" s="1" customFormat="1" ht="17.100000000000001" customHeight="1">
      <c r="A127" s="76"/>
      <c r="B127" s="77"/>
      <c r="C127" s="78"/>
      <c r="D127" s="59"/>
      <c r="E127" s="11"/>
      <c r="F127" s="11"/>
      <c r="G127" s="22"/>
      <c r="H127" s="99" t="s">
        <v>466</v>
      </c>
      <c r="I127" s="99"/>
      <c r="J127" s="99"/>
      <c r="K127" s="81">
        <v>4</v>
      </c>
      <c r="L127" s="83"/>
      <c r="M127" s="11"/>
      <c r="N127" s="11"/>
    </row>
    <row r="128" spans="1:14" s="8" customFormat="1" ht="50.25" customHeight="1">
      <c r="A128" s="11">
        <v>112</v>
      </c>
      <c r="B128" s="11" t="s">
        <v>425</v>
      </c>
      <c r="C128" s="11" t="s">
        <v>166</v>
      </c>
      <c r="D128" s="57">
        <v>7</v>
      </c>
      <c r="E128" s="11">
        <v>146707</v>
      </c>
      <c r="F128" s="11">
        <f>+E128+2365</f>
        <v>149072</v>
      </c>
      <c r="G128" s="22">
        <f t="shared" si="4"/>
        <v>2365</v>
      </c>
      <c r="H128" s="104" t="s">
        <v>455</v>
      </c>
      <c r="I128" s="79" t="s">
        <v>425</v>
      </c>
      <c r="J128" s="82" t="s">
        <v>467</v>
      </c>
      <c r="K128" s="81">
        <v>1</v>
      </c>
      <c r="L128" s="79">
        <v>8</v>
      </c>
      <c r="M128" s="74">
        <v>149072</v>
      </c>
      <c r="N128" s="74">
        <f>+M128+2656</f>
        <v>151728</v>
      </c>
    </row>
    <row r="129" spans="1:15" s="8" customFormat="1" ht="39.75" customHeight="1">
      <c r="A129" s="11">
        <v>113</v>
      </c>
      <c r="B129" s="11" t="s">
        <v>425</v>
      </c>
      <c r="C129" s="11" t="s">
        <v>167</v>
      </c>
      <c r="D129" s="57">
        <v>1</v>
      </c>
      <c r="E129" s="11">
        <v>59952</v>
      </c>
      <c r="F129" s="11">
        <v>61447</v>
      </c>
      <c r="G129" s="22">
        <f t="shared" si="4"/>
        <v>1495</v>
      </c>
      <c r="H129" s="104"/>
      <c r="I129" s="79" t="s">
        <v>425</v>
      </c>
      <c r="J129" s="79" t="s">
        <v>462</v>
      </c>
      <c r="K129" s="81">
        <v>1</v>
      </c>
      <c r="L129" s="79">
        <v>2</v>
      </c>
      <c r="M129" s="11">
        <v>61447</v>
      </c>
      <c r="N129" s="11">
        <v>64913</v>
      </c>
    </row>
    <row r="130" spans="1:15" s="53" customFormat="1" ht="17.25" customHeight="1">
      <c r="A130" s="96" t="s">
        <v>426</v>
      </c>
      <c r="B130" s="97"/>
      <c r="C130" s="98"/>
      <c r="D130" s="30">
        <f>SUM(D128:D129)</f>
        <v>8</v>
      </c>
      <c r="E130" s="31"/>
      <c r="F130" s="31"/>
      <c r="G130" s="33">
        <f>SUM(G128:G129)</f>
        <v>3860</v>
      </c>
      <c r="H130" s="99" t="s">
        <v>426</v>
      </c>
      <c r="I130" s="99"/>
      <c r="J130" s="99"/>
      <c r="K130" s="81">
        <f>SUM(K128:K129)</f>
        <v>2</v>
      </c>
      <c r="L130" s="79"/>
      <c r="M130" s="31"/>
      <c r="N130" s="31"/>
    </row>
    <row r="131" spans="1:15" s="1" customFormat="1" ht="17.100000000000001" customHeight="1">
      <c r="A131" s="9">
        <v>114</v>
      </c>
      <c r="B131" s="11" t="s">
        <v>332</v>
      </c>
      <c r="C131" s="11" t="s">
        <v>172</v>
      </c>
      <c r="D131" s="59">
        <v>3</v>
      </c>
      <c r="E131" s="11">
        <v>524169</v>
      </c>
      <c r="F131" s="11">
        <v>542332</v>
      </c>
      <c r="G131" s="22">
        <f t="shared" si="4"/>
        <v>18163</v>
      </c>
      <c r="H131" s="104" t="s">
        <v>456</v>
      </c>
      <c r="I131" s="79" t="s">
        <v>332</v>
      </c>
      <c r="J131" s="79" t="s">
        <v>462</v>
      </c>
      <c r="K131" s="81">
        <v>1</v>
      </c>
      <c r="L131" s="83">
        <v>3</v>
      </c>
      <c r="M131" s="11">
        <v>552332</v>
      </c>
      <c r="N131" s="11">
        <v>558978</v>
      </c>
    </row>
    <row r="132" spans="1:15" s="1" customFormat="1" ht="17.100000000000001" customHeight="1">
      <c r="A132" s="11">
        <v>115</v>
      </c>
      <c r="B132" s="11" t="s">
        <v>427</v>
      </c>
      <c r="C132" s="11" t="s">
        <v>173</v>
      </c>
      <c r="D132" s="59">
        <v>2</v>
      </c>
      <c r="E132" s="11">
        <v>1254259</v>
      </c>
      <c r="F132" s="11">
        <v>1312108</v>
      </c>
      <c r="G132" s="22">
        <f t="shared" si="4"/>
        <v>57849</v>
      </c>
      <c r="H132" s="104"/>
      <c r="I132" s="79" t="s">
        <v>427</v>
      </c>
      <c r="J132" s="79" t="s">
        <v>467</v>
      </c>
      <c r="K132" s="81">
        <v>1</v>
      </c>
      <c r="L132" s="83">
        <v>2</v>
      </c>
      <c r="M132" s="11">
        <v>1312108</v>
      </c>
      <c r="N132" s="11">
        <v>1363552</v>
      </c>
    </row>
    <row r="133" spans="1:15" s="1" customFormat="1" ht="17.100000000000001" customHeight="1">
      <c r="A133" s="11">
        <v>116</v>
      </c>
      <c r="B133" s="11" t="s">
        <v>334</v>
      </c>
      <c r="C133" s="11" t="s">
        <v>174</v>
      </c>
      <c r="D133" s="59">
        <v>2</v>
      </c>
      <c r="E133" s="11">
        <v>250319</v>
      </c>
      <c r="F133" s="11">
        <v>256755</v>
      </c>
      <c r="G133" s="22">
        <f t="shared" si="4"/>
        <v>6436</v>
      </c>
      <c r="H133" s="104"/>
      <c r="I133" s="79" t="s">
        <v>334</v>
      </c>
      <c r="J133" s="79" t="s">
        <v>467</v>
      </c>
      <c r="K133" s="81">
        <v>1</v>
      </c>
      <c r="L133" s="83">
        <v>2</v>
      </c>
      <c r="M133" s="11">
        <v>256755</v>
      </c>
      <c r="N133" s="11">
        <v>263534</v>
      </c>
      <c r="O133" s="1" t="s">
        <v>467</v>
      </c>
    </row>
    <row r="134" spans="1:15" s="1" customFormat="1" ht="17.100000000000001" customHeight="1">
      <c r="A134" s="9">
        <v>117</v>
      </c>
      <c r="B134" s="11" t="s">
        <v>334</v>
      </c>
      <c r="C134" s="11" t="s">
        <v>175</v>
      </c>
      <c r="D134" s="59">
        <v>2</v>
      </c>
      <c r="E134" s="11">
        <v>265825</v>
      </c>
      <c r="F134" s="11">
        <v>279934</v>
      </c>
      <c r="G134" s="22">
        <f t="shared" si="4"/>
        <v>14109</v>
      </c>
      <c r="H134" s="104"/>
      <c r="I134" s="79" t="s">
        <v>334</v>
      </c>
      <c r="J134" s="79" t="s">
        <v>467</v>
      </c>
      <c r="K134" s="81">
        <v>1</v>
      </c>
      <c r="L134" s="83">
        <v>2</v>
      </c>
      <c r="M134" s="11">
        <v>279934</v>
      </c>
      <c r="N134" s="11">
        <v>294704</v>
      </c>
    </row>
    <row r="135" spans="1:15" s="1" customFormat="1" ht="17.100000000000001" customHeight="1">
      <c r="A135" s="11">
        <v>118</v>
      </c>
      <c r="B135" s="11" t="s">
        <v>334</v>
      </c>
      <c r="C135" s="11" t="s">
        <v>176</v>
      </c>
      <c r="D135" s="59">
        <v>2</v>
      </c>
      <c r="E135" s="11">
        <v>886133</v>
      </c>
      <c r="F135" s="11">
        <v>893223</v>
      </c>
      <c r="G135" s="22">
        <f t="shared" si="4"/>
        <v>7090</v>
      </c>
      <c r="H135" s="104"/>
      <c r="I135" s="79" t="s">
        <v>334</v>
      </c>
      <c r="J135" s="79" t="s">
        <v>467</v>
      </c>
      <c r="K135" s="81">
        <v>1</v>
      </c>
      <c r="L135" s="83">
        <v>2</v>
      </c>
      <c r="M135" s="11">
        <v>893223</v>
      </c>
      <c r="N135" s="11">
        <v>901150</v>
      </c>
    </row>
    <row r="136" spans="1:15" s="1" customFormat="1" ht="17.100000000000001" customHeight="1">
      <c r="A136" s="11">
        <v>119</v>
      </c>
      <c r="B136" s="11" t="s">
        <v>334</v>
      </c>
      <c r="C136" s="11" t="s">
        <v>177</v>
      </c>
      <c r="D136" s="59">
        <v>2</v>
      </c>
      <c r="E136" s="11">
        <v>220473</v>
      </c>
      <c r="F136" s="11">
        <v>220473</v>
      </c>
      <c r="G136" s="22">
        <f t="shared" si="4"/>
        <v>0</v>
      </c>
      <c r="H136" s="104"/>
      <c r="I136" s="79" t="s">
        <v>334</v>
      </c>
      <c r="J136" s="79" t="s">
        <v>467</v>
      </c>
      <c r="K136" s="81">
        <v>1</v>
      </c>
      <c r="L136" s="83">
        <v>2</v>
      </c>
      <c r="M136" s="11">
        <v>220473</v>
      </c>
      <c r="N136" s="11">
        <v>220473</v>
      </c>
    </row>
    <row r="137" spans="1:15" s="1" customFormat="1" ht="17.100000000000001" customHeight="1">
      <c r="A137" s="9">
        <v>120</v>
      </c>
      <c r="B137" s="11" t="s">
        <v>333</v>
      </c>
      <c r="C137" s="11" t="s">
        <v>181</v>
      </c>
      <c r="D137" s="59">
        <v>2</v>
      </c>
      <c r="E137" s="11">
        <v>101495</v>
      </c>
      <c r="F137" s="11">
        <v>107072</v>
      </c>
      <c r="G137" s="22">
        <f t="shared" si="4"/>
        <v>5577</v>
      </c>
      <c r="H137" s="104"/>
      <c r="I137" s="79" t="s">
        <v>333</v>
      </c>
      <c r="J137" s="79" t="s">
        <v>462</v>
      </c>
      <c r="K137" s="81">
        <v>1</v>
      </c>
      <c r="L137" s="83">
        <v>2</v>
      </c>
      <c r="M137" s="11">
        <v>107072</v>
      </c>
      <c r="N137" s="11">
        <v>111286</v>
      </c>
    </row>
    <row r="138" spans="1:15" s="1" customFormat="1" ht="17.100000000000001" customHeight="1">
      <c r="A138" s="11">
        <v>121</v>
      </c>
      <c r="B138" s="11" t="s">
        <v>335</v>
      </c>
      <c r="C138" s="11" t="s">
        <v>182</v>
      </c>
      <c r="D138" s="59">
        <v>5</v>
      </c>
      <c r="E138" s="11">
        <v>173010</v>
      </c>
      <c r="F138" s="11">
        <v>181091</v>
      </c>
      <c r="G138" s="22">
        <f t="shared" si="4"/>
        <v>8081</v>
      </c>
      <c r="H138" s="104"/>
      <c r="I138" s="79" t="s">
        <v>335</v>
      </c>
      <c r="J138" s="79" t="s">
        <v>462</v>
      </c>
      <c r="K138" s="81">
        <v>1</v>
      </c>
      <c r="L138" s="83">
        <v>5</v>
      </c>
      <c r="M138" s="11">
        <v>181091</v>
      </c>
      <c r="N138" s="11">
        <v>188070</v>
      </c>
    </row>
    <row r="139" spans="1:15" s="1" customFormat="1" ht="17.100000000000001" customHeight="1">
      <c r="A139" s="11">
        <v>122</v>
      </c>
      <c r="B139" s="11" t="s">
        <v>336</v>
      </c>
      <c r="C139" s="11" t="s">
        <v>183</v>
      </c>
      <c r="D139" s="59">
        <v>7</v>
      </c>
      <c r="E139" s="11">
        <v>322005</v>
      </c>
      <c r="F139" s="11">
        <v>328162</v>
      </c>
      <c r="G139" s="22">
        <f t="shared" si="4"/>
        <v>6157</v>
      </c>
      <c r="H139" s="104"/>
      <c r="I139" s="79" t="s">
        <v>336</v>
      </c>
      <c r="J139" s="79" t="s">
        <v>467</v>
      </c>
      <c r="K139" s="81">
        <v>1</v>
      </c>
      <c r="L139" s="83">
        <v>7</v>
      </c>
      <c r="M139" s="11">
        <v>328162</v>
      </c>
      <c r="N139" s="11">
        <v>334460</v>
      </c>
    </row>
    <row r="140" spans="1:15" s="1" customFormat="1" ht="17.100000000000001" customHeight="1">
      <c r="A140" s="9">
        <v>123</v>
      </c>
      <c r="B140" s="11" t="s">
        <v>337</v>
      </c>
      <c r="C140" s="11" t="s">
        <v>184</v>
      </c>
      <c r="D140" s="59">
        <v>1</v>
      </c>
      <c r="E140" s="11">
        <v>421685</v>
      </c>
      <c r="F140" s="11">
        <v>429789</v>
      </c>
      <c r="G140" s="22">
        <f t="shared" si="4"/>
        <v>8104</v>
      </c>
      <c r="H140" s="104"/>
      <c r="I140" s="79" t="s">
        <v>337</v>
      </c>
      <c r="J140" s="79" t="s">
        <v>462</v>
      </c>
      <c r="K140" s="81">
        <v>1</v>
      </c>
      <c r="L140" s="83">
        <v>1</v>
      </c>
      <c r="M140" s="11">
        <v>429789</v>
      </c>
      <c r="N140" s="11">
        <v>436349</v>
      </c>
    </row>
    <row r="141" spans="1:15" s="1" customFormat="1" ht="17.100000000000001" customHeight="1">
      <c r="A141" s="11">
        <v>124</v>
      </c>
      <c r="B141" s="11" t="s">
        <v>338</v>
      </c>
      <c r="C141" s="11" t="s">
        <v>185</v>
      </c>
      <c r="D141" s="59">
        <v>3</v>
      </c>
      <c r="E141" s="11">
        <v>169645</v>
      </c>
      <c r="F141" s="11">
        <v>173105</v>
      </c>
      <c r="G141" s="22">
        <f t="shared" si="4"/>
        <v>3460</v>
      </c>
      <c r="H141" s="104"/>
      <c r="I141" s="79" t="s">
        <v>338</v>
      </c>
      <c r="J141" s="79" t="s">
        <v>467</v>
      </c>
      <c r="K141" s="81">
        <v>1</v>
      </c>
      <c r="L141" s="83">
        <v>3</v>
      </c>
      <c r="M141" s="11">
        <v>173105</v>
      </c>
      <c r="N141" s="11">
        <v>173105</v>
      </c>
    </row>
    <row r="142" spans="1:15" s="1" customFormat="1" ht="17.100000000000001" customHeight="1">
      <c r="A142" s="11">
        <v>125</v>
      </c>
      <c r="B142" s="11" t="s">
        <v>339</v>
      </c>
      <c r="C142" s="11" t="s">
        <v>186</v>
      </c>
      <c r="D142" s="59">
        <v>3</v>
      </c>
      <c r="E142" s="11">
        <v>183356</v>
      </c>
      <c r="F142" s="11">
        <v>189530</v>
      </c>
      <c r="G142" s="22">
        <f t="shared" si="4"/>
        <v>6174</v>
      </c>
      <c r="H142" s="104"/>
      <c r="I142" s="79" t="s">
        <v>339</v>
      </c>
      <c r="J142" s="79" t="s">
        <v>467</v>
      </c>
      <c r="K142" s="81">
        <v>1</v>
      </c>
      <c r="L142" s="83">
        <v>3</v>
      </c>
      <c r="M142" s="11">
        <v>189530</v>
      </c>
      <c r="N142" s="11">
        <v>194842</v>
      </c>
    </row>
    <row r="143" spans="1:15" s="1" customFormat="1" ht="17.100000000000001" customHeight="1">
      <c r="A143" s="9">
        <v>126</v>
      </c>
      <c r="B143" s="11" t="s">
        <v>340</v>
      </c>
      <c r="C143" s="11" t="s">
        <v>187</v>
      </c>
      <c r="D143" s="59">
        <v>2</v>
      </c>
      <c r="E143" s="11">
        <v>177663</v>
      </c>
      <c r="F143" s="11">
        <v>181778</v>
      </c>
      <c r="G143" s="22">
        <f t="shared" si="4"/>
        <v>4115</v>
      </c>
      <c r="H143" s="104"/>
      <c r="I143" s="79" t="s">
        <v>340</v>
      </c>
      <c r="J143" s="79" t="s">
        <v>467</v>
      </c>
      <c r="K143" s="81">
        <v>1</v>
      </c>
      <c r="L143" s="83">
        <v>2</v>
      </c>
      <c r="M143" s="11">
        <v>181778</v>
      </c>
      <c r="N143" s="11">
        <v>184602</v>
      </c>
    </row>
    <row r="144" spans="1:15" s="1" customFormat="1" ht="17.100000000000001" customHeight="1">
      <c r="A144" s="11">
        <v>127</v>
      </c>
      <c r="B144" s="11" t="s">
        <v>341</v>
      </c>
      <c r="C144" s="11" t="s">
        <v>188</v>
      </c>
      <c r="D144" s="59">
        <v>9</v>
      </c>
      <c r="E144" s="11">
        <v>119388</v>
      </c>
      <c r="F144" s="11">
        <v>124680</v>
      </c>
      <c r="G144" s="22">
        <f t="shared" si="4"/>
        <v>5292</v>
      </c>
      <c r="H144" s="104"/>
      <c r="I144" s="79" t="s">
        <v>341</v>
      </c>
      <c r="J144" s="79" t="s">
        <v>467</v>
      </c>
      <c r="K144" s="81">
        <v>1</v>
      </c>
      <c r="L144" s="83">
        <v>9</v>
      </c>
      <c r="M144" s="11">
        <v>124680</v>
      </c>
      <c r="N144" s="11">
        <v>129387</v>
      </c>
    </row>
    <row r="145" spans="1:14" s="1" customFormat="1" ht="17.100000000000001" customHeight="1">
      <c r="A145" s="11">
        <v>128</v>
      </c>
      <c r="B145" s="11" t="s">
        <v>342</v>
      </c>
      <c r="C145" s="11" t="s">
        <v>189</v>
      </c>
      <c r="D145" s="59">
        <v>2</v>
      </c>
      <c r="E145" s="11">
        <v>87662</v>
      </c>
      <c r="F145" s="11">
        <v>98751</v>
      </c>
      <c r="G145" s="22">
        <f t="shared" si="4"/>
        <v>11089</v>
      </c>
      <c r="H145" s="104"/>
      <c r="I145" s="79" t="s">
        <v>342</v>
      </c>
      <c r="J145" s="79" t="s">
        <v>462</v>
      </c>
      <c r="K145" s="81">
        <v>1</v>
      </c>
      <c r="L145" s="83">
        <v>2</v>
      </c>
      <c r="M145" s="11">
        <v>98751</v>
      </c>
      <c r="N145" s="11">
        <v>109055</v>
      </c>
    </row>
    <row r="146" spans="1:14" s="1" customFormat="1" ht="17.100000000000001" customHeight="1">
      <c r="A146" s="9">
        <v>129</v>
      </c>
      <c r="B146" s="11" t="s">
        <v>343</v>
      </c>
      <c r="C146" s="11" t="s">
        <v>190</v>
      </c>
      <c r="D146" s="59">
        <v>7</v>
      </c>
      <c r="E146" s="11">
        <v>111949</v>
      </c>
      <c r="F146" s="11">
        <v>117431</v>
      </c>
      <c r="G146" s="22">
        <f t="shared" si="4"/>
        <v>5482</v>
      </c>
      <c r="H146" s="104"/>
      <c r="I146" s="79" t="s">
        <v>343</v>
      </c>
      <c r="J146" s="79" t="s">
        <v>462</v>
      </c>
      <c r="K146" s="81">
        <v>1</v>
      </c>
      <c r="L146" s="83">
        <v>7</v>
      </c>
      <c r="M146" s="11">
        <v>117431</v>
      </c>
      <c r="N146" s="11">
        <v>121307</v>
      </c>
    </row>
    <row r="147" spans="1:14" s="1" customFormat="1" ht="17.100000000000001" customHeight="1">
      <c r="A147" s="11">
        <v>130</v>
      </c>
      <c r="B147" s="11" t="s">
        <v>344</v>
      </c>
      <c r="C147" s="11" t="s">
        <v>191</v>
      </c>
      <c r="D147" s="59">
        <v>4</v>
      </c>
      <c r="E147" s="11">
        <v>342780</v>
      </c>
      <c r="F147" s="11">
        <v>347019</v>
      </c>
      <c r="G147" s="22">
        <f t="shared" si="4"/>
        <v>4239</v>
      </c>
      <c r="H147" s="104"/>
      <c r="I147" s="79" t="s">
        <v>344</v>
      </c>
      <c r="J147" s="79" t="s">
        <v>467</v>
      </c>
      <c r="K147" s="81">
        <v>1</v>
      </c>
      <c r="L147" s="83">
        <v>4</v>
      </c>
      <c r="M147" s="11">
        <v>347019</v>
      </c>
      <c r="N147" s="11">
        <v>350049</v>
      </c>
    </row>
    <row r="148" spans="1:14" s="1" customFormat="1" ht="17.100000000000001" customHeight="1">
      <c r="A148" s="11">
        <v>131</v>
      </c>
      <c r="B148" s="11" t="s">
        <v>345</v>
      </c>
      <c r="C148" s="11" t="s">
        <v>192</v>
      </c>
      <c r="D148" s="59">
        <v>11</v>
      </c>
      <c r="E148" s="11">
        <v>312069</v>
      </c>
      <c r="F148" s="11">
        <v>328419</v>
      </c>
      <c r="G148" s="22">
        <f t="shared" si="4"/>
        <v>16350</v>
      </c>
      <c r="H148" s="104"/>
      <c r="I148" s="79" t="s">
        <v>345</v>
      </c>
      <c r="J148" s="79" t="s">
        <v>462</v>
      </c>
      <c r="K148" s="81">
        <v>1</v>
      </c>
      <c r="L148" s="83">
        <v>11</v>
      </c>
      <c r="M148" s="11">
        <v>328419</v>
      </c>
      <c r="N148" s="11">
        <v>333782</v>
      </c>
    </row>
    <row r="149" spans="1:14" s="1" customFormat="1" ht="17.100000000000001" customHeight="1">
      <c r="A149" s="9">
        <v>132</v>
      </c>
      <c r="B149" s="11" t="s">
        <v>346</v>
      </c>
      <c r="C149" s="11" t="s">
        <v>193</v>
      </c>
      <c r="D149" s="59">
        <v>2</v>
      </c>
      <c r="E149" s="11">
        <v>100116</v>
      </c>
      <c r="F149" s="11">
        <v>100116</v>
      </c>
      <c r="G149" s="22">
        <f t="shared" si="4"/>
        <v>0</v>
      </c>
      <c r="H149" s="104"/>
      <c r="I149" s="79" t="s">
        <v>346</v>
      </c>
      <c r="J149" s="79" t="s">
        <v>467</v>
      </c>
      <c r="K149" s="81">
        <v>1</v>
      </c>
      <c r="L149" s="83">
        <v>2</v>
      </c>
      <c r="M149" s="10">
        <v>6448</v>
      </c>
      <c r="N149" s="11">
        <v>3032</v>
      </c>
    </row>
    <row r="150" spans="1:14" s="1" customFormat="1" ht="17.100000000000001" customHeight="1">
      <c r="A150" s="11">
        <v>133</v>
      </c>
      <c r="B150" s="11" t="s">
        <v>347</v>
      </c>
      <c r="C150" s="11" t="s">
        <v>194</v>
      </c>
      <c r="D150" s="59">
        <v>26</v>
      </c>
      <c r="E150" s="11">
        <v>153080</v>
      </c>
      <c r="F150" s="11">
        <v>167182</v>
      </c>
      <c r="G150" s="22">
        <f t="shared" si="4"/>
        <v>14102</v>
      </c>
      <c r="H150" s="104"/>
      <c r="I150" s="79" t="s">
        <v>347</v>
      </c>
      <c r="J150" s="79" t="s">
        <v>462</v>
      </c>
      <c r="K150" s="81">
        <v>1</v>
      </c>
      <c r="L150" s="83">
        <v>26</v>
      </c>
      <c r="M150" s="11">
        <v>167182</v>
      </c>
      <c r="N150" s="11">
        <v>180042</v>
      </c>
    </row>
    <row r="151" spans="1:14" s="1" customFormat="1" ht="17.100000000000001" customHeight="1">
      <c r="A151" s="11">
        <v>134</v>
      </c>
      <c r="B151" s="11" t="s">
        <v>348</v>
      </c>
      <c r="C151" s="11" t="s">
        <v>195</v>
      </c>
      <c r="D151" s="59">
        <v>19</v>
      </c>
      <c r="E151" s="11">
        <v>118656</v>
      </c>
      <c r="F151" s="11">
        <v>120163</v>
      </c>
      <c r="G151" s="22">
        <f t="shared" si="4"/>
        <v>1507</v>
      </c>
      <c r="H151" s="104"/>
      <c r="I151" s="79" t="s">
        <v>348</v>
      </c>
      <c r="J151" s="79" t="s">
        <v>462</v>
      </c>
      <c r="K151" s="81">
        <v>1</v>
      </c>
      <c r="L151" s="83">
        <v>19</v>
      </c>
      <c r="M151" s="11">
        <v>120163</v>
      </c>
      <c r="N151" s="11">
        <v>121379</v>
      </c>
    </row>
    <row r="152" spans="1:14" s="1" customFormat="1" ht="17.100000000000001" customHeight="1">
      <c r="A152" s="9">
        <v>135</v>
      </c>
      <c r="B152" s="11" t="s">
        <v>349</v>
      </c>
      <c r="C152" s="11" t="s">
        <v>196</v>
      </c>
      <c r="D152" s="59">
        <v>2</v>
      </c>
      <c r="E152" s="11">
        <v>1304680</v>
      </c>
      <c r="F152" s="11">
        <v>1356428</v>
      </c>
      <c r="G152" s="22">
        <f t="shared" ref="G152:G184" si="5">+F152-E152</f>
        <v>51748</v>
      </c>
      <c r="H152" s="104"/>
      <c r="I152" s="79" t="s">
        <v>349</v>
      </c>
      <c r="J152" s="79" t="s">
        <v>462</v>
      </c>
      <c r="K152" s="81">
        <v>1</v>
      </c>
      <c r="L152" s="83">
        <v>2</v>
      </c>
      <c r="M152" s="11">
        <v>1356428</v>
      </c>
      <c r="N152" s="11">
        <v>1376695</v>
      </c>
    </row>
    <row r="153" spans="1:14" s="1" customFormat="1" ht="17.100000000000001" customHeight="1">
      <c r="A153" s="11">
        <v>136</v>
      </c>
      <c r="B153" s="11" t="s">
        <v>350</v>
      </c>
      <c r="C153" s="11" t="s">
        <v>197</v>
      </c>
      <c r="D153" s="59">
        <v>6</v>
      </c>
      <c r="E153" s="11">
        <v>365927</v>
      </c>
      <c r="F153" s="11">
        <v>375988</v>
      </c>
      <c r="G153" s="22">
        <f t="shared" si="5"/>
        <v>10061</v>
      </c>
      <c r="H153" s="104"/>
      <c r="I153" s="79" t="s">
        <v>350</v>
      </c>
      <c r="J153" s="79" t="s">
        <v>462</v>
      </c>
      <c r="K153" s="81">
        <v>1</v>
      </c>
      <c r="L153" s="83">
        <v>6</v>
      </c>
      <c r="M153" s="11">
        <v>375988</v>
      </c>
      <c r="N153" s="11">
        <v>385875</v>
      </c>
    </row>
    <row r="154" spans="1:14" s="1" customFormat="1" ht="17.100000000000001" customHeight="1">
      <c r="A154" s="11">
        <v>137</v>
      </c>
      <c r="B154" s="11" t="s">
        <v>428</v>
      </c>
      <c r="C154" s="11" t="s">
        <v>198</v>
      </c>
      <c r="D154" s="59">
        <v>1</v>
      </c>
      <c r="E154" s="11">
        <v>230142</v>
      </c>
      <c r="F154" s="11">
        <v>230637</v>
      </c>
      <c r="G154" s="22">
        <f t="shared" si="5"/>
        <v>495</v>
      </c>
      <c r="H154" s="104"/>
      <c r="I154" s="79" t="s">
        <v>428</v>
      </c>
      <c r="J154" s="79" t="s">
        <v>462</v>
      </c>
      <c r="K154" s="81">
        <v>1</v>
      </c>
      <c r="L154" s="83">
        <v>1</v>
      </c>
      <c r="M154" s="11">
        <v>230637</v>
      </c>
      <c r="N154" s="11">
        <v>231114</v>
      </c>
    </row>
    <row r="155" spans="1:14" s="1" customFormat="1">
      <c r="A155" s="9">
        <v>138</v>
      </c>
      <c r="B155" s="11" t="s">
        <v>351</v>
      </c>
      <c r="C155" s="11" t="s">
        <v>199</v>
      </c>
      <c r="D155" s="59">
        <v>7</v>
      </c>
      <c r="E155" s="11">
        <v>137896</v>
      </c>
      <c r="F155" s="11">
        <v>163139</v>
      </c>
      <c r="G155" s="22">
        <f t="shared" si="5"/>
        <v>25243</v>
      </c>
      <c r="H155" s="104"/>
      <c r="I155" s="79" t="s">
        <v>351</v>
      </c>
      <c r="J155" s="79" t="s">
        <v>467</v>
      </c>
      <c r="K155" s="81">
        <v>1</v>
      </c>
      <c r="L155" s="83">
        <v>7</v>
      </c>
      <c r="M155" s="11">
        <v>163139</v>
      </c>
      <c r="N155" s="11">
        <v>187355</v>
      </c>
    </row>
    <row r="156" spans="1:14" s="1" customFormat="1">
      <c r="A156" s="11">
        <v>139</v>
      </c>
      <c r="B156" s="11" t="s">
        <v>352</v>
      </c>
      <c r="C156" s="11" t="s">
        <v>200</v>
      </c>
      <c r="D156" s="59">
        <v>8</v>
      </c>
      <c r="E156" s="11">
        <v>194656</v>
      </c>
      <c r="F156" s="11">
        <v>196623</v>
      </c>
      <c r="G156" s="22">
        <f t="shared" si="5"/>
        <v>1967</v>
      </c>
      <c r="H156" s="104"/>
      <c r="I156" s="79" t="s">
        <v>352</v>
      </c>
      <c r="J156" s="79" t="s">
        <v>462</v>
      </c>
      <c r="K156" s="81">
        <v>1</v>
      </c>
      <c r="L156" s="83">
        <v>8</v>
      </c>
      <c r="M156" s="11">
        <v>196623</v>
      </c>
      <c r="N156" s="11">
        <v>197763</v>
      </c>
    </row>
    <row r="157" spans="1:14" s="1" customFormat="1">
      <c r="A157" s="11">
        <v>140</v>
      </c>
      <c r="B157" s="11" t="s">
        <v>353</v>
      </c>
      <c r="C157" s="11" t="s">
        <v>201</v>
      </c>
      <c r="D157" s="59">
        <v>4</v>
      </c>
      <c r="E157" s="11">
        <v>98425</v>
      </c>
      <c r="F157" s="11">
        <v>101506</v>
      </c>
      <c r="G157" s="22">
        <f t="shared" si="5"/>
        <v>3081</v>
      </c>
      <c r="H157" s="104"/>
      <c r="I157" s="79" t="s">
        <v>353</v>
      </c>
      <c r="J157" s="79" t="s">
        <v>462</v>
      </c>
      <c r="K157" s="81">
        <v>1</v>
      </c>
      <c r="L157" s="83">
        <v>4</v>
      </c>
      <c r="M157" s="11">
        <v>101506</v>
      </c>
      <c r="N157" s="11">
        <v>104103</v>
      </c>
    </row>
    <row r="158" spans="1:14" s="1" customFormat="1">
      <c r="A158" s="9">
        <v>141</v>
      </c>
      <c r="B158" s="11" t="s">
        <v>354</v>
      </c>
      <c r="C158" s="11" t="s">
        <v>202</v>
      </c>
      <c r="D158" s="59">
        <v>5</v>
      </c>
      <c r="E158" s="11">
        <v>147142</v>
      </c>
      <c r="F158" s="11">
        <v>187852</v>
      </c>
      <c r="G158" s="22">
        <f t="shared" si="5"/>
        <v>40710</v>
      </c>
      <c r="H158" s="104"/>
      <c r="I158" s="79" t="s">
        <v>354</v>
      </c>
      <c r="J158" s="79" t="s">
        <v>467</v>
      </c>
      <c r="K158" s="81">
        <v>1</v>
      </c>
      <c r="L158" s="83">
        <v>5</v>
      </c>
      <c r="M158" s="11">
        <v>187852</v>
      </c>
      <c r="N158" s="11">
        <v>198905</v>
      </c>
    </row>
    <row r="159" spans="1:14" s="1" customFormat="1">
      <c r="A159" s="11">
        <v>142</v>
      </c>
      <c r="B159" s="11" t="s">
        <v>355</v>
      </c>
      <c r="C159" s="11" t="s">
        <v>203</v>
      </c>
      <c r="D159" s="59">
        <v>2</v>
      </c>
      <c r="E159" s="11">
        <v>1001554</v>
      </c>
      <c r="F159" s="11">
        <v>1008180</v>
      </c>
      <c r="G159" s="22">
        <f t="shared" si="5"/>
        <v>6626</v>
      </c>
      <c r="H159" s="104"/>
      <c r="I159" s="79" t="s">
        <v>355</v>
      </c>
      <c r="J159" s="79" t="s">
        <v>467</v>
      </c>
      <c r="K159" s="81">
        <v>1</v>
      </c>
      <c r="L159" s="83">
        <v>2</v>
      </c>
      <c r="M159" s="11">
        <v>1008180</v>
      </c>
      <c r="N159" s="11">
        <v>1015394</v>
      </c>
    </row>
    <row r="160" spans="1:14" s="1" customFormat="1">
      <c r="A160" s="11">
        <v>143</v>
      </c>
      <c r="B160" s="11" t="s">
        <v>356</v>
      </c>
      <c r="C160" s="11" t="s">
        <v>204</v>
      </c>
      <c r="D160" s="59">
        <v>2</v>
      </c>
      <c r="E160" s="11">
        <v>79319</v>
      </c>
      <c r="F160" s="11">
        <v>88207</v>
      </c>
      <c r="G160" s="22">
        <f t="shared" si="5"/>
        <v>8888</v>
      </c>
      <c r="H160" s="104"/>
      <c r="I160" s="79" t="s">
        <v>356</v>
      </c>
      <c r="J160" s="79" t="s">
        <v>467</v>
      </c>
      <c r="K160" s="81">
        <v>1</v>
      </c>
      <c r="L160" s="83">
        <v>2</v>
      </c>
      <c r="M160" s="11">
        <v>88207</v>
      </c>
      <c r="N160" s="11">
        <v>95571</v>
      </c>
    </row>
    <row r="161" spans="1:14" s="1" customFormat="1" ht="17.100000000000001" customHeight="1">
      <c r="A161" s="9">
        <v>144</v>
      </c>
      <c r="B161" s="11" t="s">
        <v>357</v>
      </c>
      <c r="C161" s="11" t="s">
        <v>205</v>
      </c>
      <c r="D161" s="61">
        <v>7</v>
      </c>
      <c r="E161" s="11">
        <v>168621</v>
      </c>
      <c r="F161" s="11">
        <v>222655</v>
      </c>
      <c r="G161" s="22">
        <f t="shared" si="5"/>
        <v>54034</v>
      </c>
      <c r="H161" s="104"/>
      <c r="I161" s="79" t="s">
        <v>357</v>
      </c>
      <c r="J161" s="79" t="s">
        <v>462</v>
      </c>
      <c r="K161" s="81">
        <v>1</v>
      </c>
      <c r="L161" s="83">
        <v>7</v>
      </c>
      <c r="M161" s="11">
        <v>222655</v>
      </c>
      <c r="N161" s="11">
        <v>222655</v>
      </c>
    </row>
    <row r="162" spans="1:14" s="1" customFormat="1" ht="17.100000000000001" customHeight="1">
      <c r="A162" s="11">
        <v>145</v>
      </c>
      <c r="B162" s="11" t="s">
        <v>358</v>
      </c>
      <c r="C162" s="11" t="s">
        <v>206</v>
      </c>
      <c r="D162" s="59">
        <v>1</v>
      </c>
      <c r="E162" s="11">
        <v>209510</v>
      </c>
      <c r="F162" s="11">
        <v>222151</v>
      </c>
      <c r="G162" s="22">
        <f t="shared" si="5"/>
        <v>12641</v>
      </c>
      <c r="H162" s="104"/>
      <c r="I162" s="79" t="s">
        <v>358</v>
      </c>
      <c r="J162" s="79" t="s">
        <v>467</v>
      </c>
      <c r="K162" s="81">
        <v>1</v>
      </c>
      <c r="L162" s="83">
        <v>1</v>
      </c>
      <c r="M162" s="11">
        <v>222151</v>
      </c>
      <c r="N162" s="11">
        <v>233285</v>
      </c>
    </row>
    <row r="163" spans="1:14" s="1" customFormat="1" ht="17.100000000000001" customHeight="1">
      <c r="A163" s="11">
        <v>146</v>
      </c>
      <c r="B163" s="11" t="s">
        <v>359</v>
      </c>
      <c r="C163" s="11" t="s">
        <v>207</v>
      </c>
      <c r="D163" s="62">
        <v>4</v>
      </c>
      <c r="E163" s="11">
        <v>131357</v>
      </c>
      <c r="F163" s="11">
        <v>134289</v>
      </c>
      <c r="G163" s="22">
        <f t="shared" si="5"/>
        <v>2932</v>
      </c>
      <c r="H163" s="104"/>
      <c r="I163" s="79" t="s">
        <v>359</v>
      </c>
      <c r="J163" s="79" t="s">
        <v>467</v>
      </c>
      <c r="K163" s="81">
        <v>1</v>
      </c>
      <c r="L163" s="79">
        <v>4</v>
      </c>
      <c r="M163" s="11">
        <v>134289</v>
      </c>
      <c r="N163" s="11">
        <v>136886</v>
      </c>
    </row>
    <row r="164" spans="1:14" s="1" customFormat="1" ht="17.100000000000001" customHeight="1">
      <c r="A164" s="9">
        <v>147</v>
      </c>
      <c r="B164" s="11" t="s">
        <v>360</v>
      </c>
      <c r="C164" s="11" t="s">
        <v>208</v>
      </c>
      <c r="D164" s="63">
        <v>7</v>
      </c>
      <c r="E164" s="11">
        <v>221937</v>
      </c>
      <c r="F164" s="11">
        <v>230559</v>
      </c>
      <c r="G164" s="22">
        <f t="shared" si="5"/>
        <v>8622</v>
      </c>
      <c r="H164" s="104"/>
      <c r="I164" s="79" t="s">
        <v>360</v>
      </c>
      <c r="J164" s="79" t="s">
        <v>467</v>
      </c>
      <c r="K164" s="81">
        <v>1</v>
      </c>
      <c r="L164" s="79">
        <v>7</v>
      </c>
      <c r="M164" s="11">
        <v>230559</v>
      </c>
      <c r="N164" s="11">
        <v>238090</v>
      </c>
    </row>
    <row r="165" spans="1:14" s="1" customFormat="1" ht="17.100000000000001" customHeight="1">
      <c r="A165" s="11">
        <v>148</v>
      </c>
      <c r="B165" s="11" t="s">
        <v>361</v>
      </c>
      <c r="C165" s="11" t="s">
        <v>209</v>
      </c>
      <c r="D165" s="63">
        <v>2</v>
      </c>
      <c r="E165" s="11">
        <v>185324</v>
      </c>
      <c r="F165" s="11">
        <v>187914</v>
      </c>
      <c r="G165" s="22">
        <f t="shared" si="5"/>
        <v>2590</v>
      </c>
      <c r="H165" s="104"/>
      <c r="I165" s="79" t="s">
        <v>361</v>
      </c>
      <c r="J165" s="79" t="s">
        <v>467</v>
      </c>
      <c r="K165" s="81">
        <v>1</v>
      </c>
      <c r="L165" s="79">
        <v>2</v>
      </c>
      <c r="M165" s="11">
        <v>187914</v>
      </c>
      <c r="N165" s="11">
        <v>189948</v>
      </c>
    </row>
    <row r="166" spans="1:14" s="1" customFormat="1" ht="17.100000000000001" customHeight="1">
      <c r="A166" s="11">
        <v>149</v>
      </c>
      <c r="B166" s="11" t="s">
        <v>362</v>
      </c>
      <c r="C166" s="11" t="s">
        <v>210</v>
      </c>
      <c r="D166" s="63">
        <v>3</v>
      </c>
      <c r="E166" s="13">
        <v>255601</v>
      </c>
      <c r="F166" s="13">
        <v>264169</v>
      </c>
      <c r="G166" s="22">
        <f t="shared" si="5"/>
        <v>8568</v>
      </c>
      <c r="H166" s="104"/>
      <c r="I166" s="79" t="s">
        <v>362</v>
      </c>
      <c r="J166" s="79" t="s">
        <v>467</v>
      </c>
      <c r="K166" s="81">
        <v>1</v>
      </c>
      <c r="L166" s="79">
        <v>3</v>
      </c>
      <c r="M166" s="11">
        <v>264169</v>
      </c>
      <c r="N166" s="11">
        <v>271388</v>
      </c>
    </row>
    <row r="167" spans="1:14" s="1" customFormat="1" ht="17.100000000000001" customHeight="1">
      <c r="A167" s="9">
        <v>150</v>
      </c>
      <c r="B167" s="11" t="s">
        <v>352</v>
      </c>
      <c r="C167" s="11" t="s">
        <v>211</v>
      </c>
      <c r="D167" s="63">
        <v>8</v>
      </c>
      <c r="E167" s="11">
        <v>48411</v>
      </c>
      <c r="F167" s="11">
        <v>50846</v>
      </c>
      <c r="G167" s="22">
        <f t="shared" si="5"/>
        <v>2435</v>
      </c>
      <c r="H167" s="104"/>
      <c r="I167" s="79" t="s">
        <v>352</v>
      </c>
      <c r="J167" s="79" t="s">
        <v>462</v>
      </c>
      <c r="K167" s="81">
        <v>1</v>
      </c>
      <c r="L167" s="79">
        <v>8</v>
      </c>
      <c r="M167" s="11">
        <v>50846</v>
      </c>
      <c r="N167" s="11">
        <v>53276</v>
      </c>
    </row>
    <row r="168" spans="1:14" s="1" customFormat="1" ht="17.100000000000001" customHeight="1">
      <c r="A168" s="11">
        <v>151</v>
      </c>
      <c r="B168" s="11" t="s">
        <v>341</v>
      </c>
      <c r="C168" s="11" t="s">
        <v>212</v>
      </c>
      <c r="D168" s="57">
        <v>2</v>
      </c>
      <c r="E168" s="11">
        <v>214420</v>
      </c>
      <c r="F168" s="11">
        <v>220968</v>
      </c>
      <c r="G168" s="22">
        <f t="shared" si="5"/>
        <v>6548</v>
      </c>
      <c r="H168" s="104"/>
      <c r="I168" s="79" t="s">
        <v>341</v>
      </c>
      <c r="J168" s="79" t="s">
        <v>467</v>
      </c>
      <c r="K168" s="81">
        <v>1</v>
      </c>
      <c r="L168" s="79">
        <v>2</v>
      </c>
      <c r="M168" s="11">
        <v>220968</v>
      </c>
      <c r="N168" s="11">
        <v>227083</v>
      </c>
    </row>
    <row r="169" spans="1:14" s="1" customFormat="1" ht="17.100000000000001" customHeight="1">
      <c r="A169" s="11">
        <v>152</v>
      </c>
      <c r="B169" s="11" t="s">
        <v>363</v>
      </c>
      <c r="C169" s="11" t="s">
        <v>213</v>
      </c>
      <c r="D169" s="94">
        <v>6</v>
      </c>
      <c r="E169" s="11">
        <v>167610</v>
      </c>
      <c r="F169" s="11">
        <v>180667</v>
      </c>
      <c r="G169" s="22">
        <f t="shared" si="5"/>
        <v>13057</v>
      </c>
      <c r="H169" s="104"/>
      <c r="I169" s="79" t="s">
        <v>363</v>
      </c>
      <c r="J169" s="79" t="s">
        <v>462</v>
      </c>
      <c r="K169" s="81">
        <v>1</v>
      </c>
      <c r="L169" s="99">
        <v>6</v>
      </c>
      <c r="M169" s="11">
        <v>195669</v>
      </c>
      <c r="N169" s="11">
        <v>306259</v>
      </c>
    </row>
    <row r="170" spans="1:14" s="1" customFormat="1">
      <c r="A170" s="9">
        <v>153</v>
      </c>
      <c r="B170" s="11" t="s">
        <v>363</v>
      </c>
      <c r="C170" s="11" t="s">
        <v>214</v>
      </c>
      <c r="D170" s="95"/>
      <c r="E170" s="11">
        <v>195669</v>
      </c>
      <c r="F170" s="11">
        <v>195669</v>
      </c>
      <c r="G170" s="22">
        <f t="shared" si="5"/>
        <v>0</v>
      </c>
      <c r="H170" s="104"/>
      <c r="I170" s="79" t="s">
        <v>363</v>
      </c>
      <c r="J170" s="79" t="s">
        <v>462</v>
      </c>
      <c r="K170" s="81">
        <v>1</v>
      </c>
      <c r="L170" s="99"/>
      <c r="M170" s="11">
        <v>91311</v>
      </c>
      <c r="N170" s="11">
        <v>155039</v>
      </c>
    </row>
    <row r="171" spans="1:14" s="51" customFormat="1" ht="15.75">
      <c r="A171" s="96" t="s">
        <v>429</v>
      </c>
      <c r="B171" s="97"/>
      <c r="C171" s="98"/>
      <c r="D171" s="64">
        <f>+D131+D132+D133+D134+D135+D136+D137+D138+D139+D140+D141+D142+D143+D144+D145+D146+D147+D148+D149+D150+D151+D152+D153+D154+D155+D156+D157+D158+D159+D160+D161+D162+D163+D164+D165+D166+D167+D168+D169</f>
        <v>193</v>
      </c>
      <c r="E171" s="31"/>
      <c r="F171" s="31"/>
      <c r="G171" s="33">
        <f>SUM(G131:G170)</f>
        <v>463622</v>
      </c>
      <c r="H171" s="99" t="s">
        <v>429</v>
      </c>
      <c r="I171" s="99"/>
      <c r="J171" s="99"/>
      <c r="K171" s="81">
        <f>SUM(K131:K170)</f>
        <v>40</v>
      </c>
      <c r="L171" s="79"/>
      <c r="M171" s="31"/>
      <c r="N171" s="31"/>
    </row>
    <row r="172" spans="1:14" s="1" customFormat="1" ht="102" customHeight="1">
      <c r="A172" s="11">
        <v>154</v>
      </c>
      <c r="B172" s="11" t="s">
        <v>448</v>
      </c>
      <c r="C172" s="11" t="s">
        <v>180</v>
      </c>
      <c r="D172" s="55">
        <v>3</v>
      </c>
      <c r="E172" s="11">
        <v>742315</v>
      </c>
      <c r="F172" s="11">
        <v>751864</v>
      </c>
      <c r="G172" s="22">
        <f t="shared" si="5"/>
        <v>9549</v>
      </c>
      <c r="H172" s="80" t="s">
        <v>457</v>
      </c>
      <c r="I172" s="79" t="s">
        <v>448</v>
      </c>
      <c r="J172" s="79" t="s">
        <v>462</v>
      </c>
      <c r="K172" s="81">
        <v>1</v>
      </c>
      <c r="L172" s="83">
        <v>4</v>
      </c>
      <c r="M172" s="11">
        <v>751864</v>
      </c>
      <c r="N172" s="11">
        <v>758234</v>
      </c>
    </row>
    <row r="173" spans="1:14" s="51" customFormat="1" ht="17.100000000000001" customHeight="1">
      <c r="A173" s="96" t="s">
        <v>447</v>
      </c>
      <c r="B173" s="97"/>
      <c r="C173" s="98"/>
      <c r="D173" s="60">
        <f>+D172</f>
        <v>3</v>
      </c>
      <c r="E173" s="31"/>
      <c r="F173" s="31"/>
      <c r="G173" s="33">
        <f>+G172</f>
        <v>9549</v>
      </c>
      <c r="H173" s="99" t="s">
        <v>447</v>
      </c>
      <c r="I173" s="99"/>
      <c r="J173" s="99"/>
      <c r="K173" s="81">
        <v>1</v>
      </c>
      <c r="L173" s="83">
        <f>+L172</f>
        <v>4</v>
      </c>
      <c r="M173" s="31"/>
      <c r="N173" s="31"/>
    </row>
    <row r="174" spans="1:14" s="1" customFormat="1" ht="17.100000000000001" customHeight="1">
      <c r="A174" s="9">
        <v>155</v>
      </c>
      <c r="B174" s="11" t="s">
        <v>364</v>
      </c>
      <c r="C174" s="11" t="s">
        <v>215</v>
      </c>
      <c r="D174" s="59">
        <v>3</v>
      </c>
      <c r="E174" s="11">
        <v>1113060</v>
      </c>
      <c r="F174" s="11">
        <v>1164104</v>
      </c>
      <c r="G174" s="22">
        <f t="shared" si="5"/>
        <v>51044</v>
      </c>
      <c r="H174" s="104" t="s">
        <v>291</v>
      </c>
      <c r="I174" s="79" t="s">
        <v>364</v>
      </c>
      <c r="J174" s="79" t="s">
        <v>467</v>
      </c>
      <c r="K174" s="81">
        <v>1</v>
      </c>
      <c r="L174" s="83">
        <v>3</v>
      </c>
      <c r="M174" s="11">
        <v>1164104</v>
      </c>
      <c r="N174" s="11">
        <v>1164104</v>
      </c>
    </row>
    <row r="175" spans="1:14" s="1" customFormat="1" ht="17.100000000000001" customHeight="1">
      <c r="A175" s="11">
        <v>156</v>
      </c>
      <c r="B175" s="11" t="s">
        <v>365</v>
      </c>
      <c r="C175" s="11" t="s">
        <v>216</v>
      </c>
      <c r="D175" s="59">
        <v>10</v>
      </c>
      <c r="E175" s="11">
        <v>430871</v>
      </c>
      <c r="F175" s="11">
        <v>449142</v>
      </c>
      <c r="G175" s="22">
        <f t="shared" si="5"/>
        <v>18271</v>
      </c>
      <c r="H175" s="104"/>
      <c r="I175" s="79" t="s">
        <v>365</v>
      </c>
      <c r="J175" s="79" t="s">
        <v>462</v>
      </c>
      <c r="K175" s="81">
        <v>1</v>
      </c>
      <c r="L175" s="83">
        <v>10</v>
      </c>
      <c r="M175" s="11">
        <v>449142</v>
      </c>
      <c r="N175" s="11">
        <v>466419</v>
      </c>
    </row>
    <row r="176" spans="1:14" s="1" customFormat="1" ht="17.100000000000001" customHeight="1">
      <c r="A176" s="11">
        <v>157</v>
      </c>
      <c r="B176" s="11" t="s">
        <v>367</v>
      </c>
      <c r="C176" s="11" t="s">
        <v>219</v>
      </c>
      <c r="D176" s="59">
        <v>23</v>
      </c>
      <c r="E176" s="11">
        <v>1448531</v>
      </c>
      <c r="F176" s="11">
        <v>1462614</v>
      </c>
      <c r="G176" s="22">
        <f t="shared" si="5"/>
        <v>14083</v>
      </c>
      <c r="H176" s="104"/>
      <c r="I176" s="79" t="s">
        <v>367</v>
      </c>
      <c r="J176" s="79" t="s">
        <v>462</v>
      </c>
      <c r="K176" s="81">
        <v>1</v>
      </c>
      <c r="L176" s="83">
        <v>23</v>
      </c>
      <c r="M176" s="11">
        <v>45371</v>
      </c>
      <c r="N176" s="11">
        <v>49169</v>
      </c>
    </row>
    <row r="177" spans="1:14" s="1" customFormat="1" ht="17.100000000000001" customHeight="1">
      <c r="A177" s="9">
        <v>158</v>
      </c>
      <c r="B177" s="11" t="s">
        <v>368</v>
      </c>
      <c r="C177" s="11" t="s">
        <v>220</v>
      </c>
      <c r="D177" s="59">
        <v>4</v>
      </c>
      <c r="E177" s="11">
        <v>186669</v>
      </c>
      <c r="F177" s="11">
        <v>188604</v>
      </c>
      <c r="G177" s="22">
        <f t="shared" si="5"/>
        <v>1935</v>
      </c>
      <c r="H177" s="104"/>
      <c r="I177" s="79" t="s">
        <v>368</v>
      </c>
      <c r="J177" s="79" t="s">
        <v>467</v>
      </c>
      <c r="K177" s="81">
        <v>1</v>
      </c>
      <c r="L177" s="83">
        <v>4</v>
      </c>
      <c r="M177" s="11">
        <v>1462614</v>
      </c>
      <c r="N177" s="11">
        <v>1462614</v>
      </c>
    </row>
    <row r="178" spans="1:14" s="1" customFormat="1" ht="17.100000000000001" customHeight="1">
      <c r="A178" s="11">
        <v>159</v>
      </c>
      <c r="B178" s="11" t="s">
        <v>369</v>
      </c>
      <c r="C178" s="11" t="s">
        <v>221</v>
      </c>
      <c r="D178" s="59">
        <v>6</v>
      </c>
      <c r="E178" s="11">
        <v>143133</v>
      </c>
      <c r="F178" s="11">
        <v>144099</v>
      </c>
      <c r="G178" s="22">
        <f t="shared" si="5"/>
        <v>966</v>
      </c>
      <c r="H178" s="104"/>
      <c r="I178" s="79" t="s">
        <v>369</v>
      </c>
      <c r="J178" s="79" t="s">
        <v>462</v>
      </c>
      <c r="K178" s="81">
        <v>1</v>
      </c>
      <c r="L178" s="83">
        <v>6</v>
      </c>
      <c r="M178" s="11">
        <v>144099</v>
      </c>
      <c r="N178" s="11">
        <v>145065</v>
      </c>
    </row>
    <row r="179" spans="1:14" s="1" customFormat="1" ht="17.100000000000001" customHeight="1">
      <c r="A179" s="11">
        <v>160</v>
      </c>
      <c r="B179" s="11" t="s">
        <v>370</v>
      </c>
      <c r="C179" s="11" t="s">
        <v>222</v>
      </c>
      <c r="D179" s="59">
        <v>3</v>
      </c>
      <c r="E179" s="11">
        <v>670440</v>
      </c>
      <c r="F179" s="11">
        <v>671963</v>
      </c>
      <c r="G179" s="22">
        <f t="shared" si="5"/>
        <v>1523</v>
      </c>
      <c r="H179" s="104"/>
      <c r="I179" s="79" t="s">
        <v>370</v>
      </c>
      <c r="J179" s="79" t="s">
        <v>462</v>
      </c>
      <c r="K179" s="81">
        <v>1</v>
      </c>
      <c r="L179" s="83">
        <v>3</v>
      </c>
      <c r="M179" s="11">
        <v>671693</v>
      </c>
      <c r="N179" s="11">
        <v>673603</v>
      </c>
    </row>
    <row r="180" spans="1:14" s="1" customFormat="1" ht="17.100000000000001" customHeight="1">
      <c r="A180" s="9">
        <v>161</v>
      </c>
      <c r="B180" s="11" t="s">
        <v>371</v>
      </c>
      <c r="C180" s="11" t="s">
        <v>223</v>
      </c>
      <c r="D180" s="59">
        <v>12</v>
      </c>
      <c r="E180" s="11">
        <v>1096216</v>
      </c>
      <c r="F180" s="11">
        <v>1103937</v>
      </c>
      <c r="G180" s="22">
        <f t="shared" si="5"/>
        <v>7721</v>
      </c>
      <c r="H180" s="104"/>
      <c r="I180" s="79" t="s">
        <v>371</v>
      </c>
      <c r="J180" s="79" t="s">
        <v>462</v>
      </c>
      <c r="K180" s="81">
        <v>1</v>
      </c>
      <c r="L180" s="83">
        <v>12</v>
      </c>
      <c r="M180" s="11">
        <v>1103937</v>
      </c>
      <c r="N180" s="11">
        <v>1109399</v>
      </c>
    </row>
    <row r="181" spans="1:14" s="1" customFormat="1" ht="17.100000000000001" customHeight="1">
      <c r="A181" s="11">
        <v>162</v>
      </c>
      <c r="B181" s="11" t="s">
        <v>372</v>
      </c>
      <c r="C181" s="11" t="s">
        <v>224</v>
      </c>
      <c r="D181" s="59">
        <v>8</v>
      </c>
      <c r="E181" s="11">
        <v>551434</v>
      </c>
      <c r="F181" s="11">
        <v>554941</v>
      </c>
      <c r="G181" s="22">
        <f t="shared" si="5"/>
        <v>3507</v>
      </c>
      <c r="H181" s="104"/>
      <c r="I181" s="79" t="s">
        <v>372</v>
      </c>
      <c r="J181" s="79" t="s">
        <v>467</v>
      </c>
      <c r="K181" s="81">
        <v>1</v>
      </c>
      <c r="L181" s="83">
        <v>8</v>
      </c>
      <c r="M181" s="11">
        <v>554941</v>
      </c>
      <c r="N181" s="11">
        <v>557966</v>
      </c>
    </row>
    <row r="182" spans="1:14" s="1" customFormat="1" ht="17.100000000000001" customHeight="1">
      <c r="A182" s="11">
        <v>163</v>
      </c>
      <c r="B182" s="11" t="s">
        <v>369</v>
      </c>
      <c r="C182" s="11" t="s">
        <v>225</v>
      </c>
      <c r="D182" s="59">
        <v>4</v>
      </c>
      <c r="E182" s="11">
        <v>119337</v>
      </c>
      <c r="F182" s="11">
        <v>120045</v>
      </c>
      <c r="G182" s="22">
        <f t="shared" si="5"/>
        <v>708</v>
      </c>
      <c r="H182" s="104"/>
      <c r="I182" s="79" t="s">
        <v>369</v>
      </c>
      <c r="J182" s="79" t="s">
        <v>462</v>
      </c>
      <c r="K182" s="81">
        <v>1</v>
      </c>
      <c r="L182" s="83">
        <v>4</v>
      </c>
      <c r="M182" s="11">
        <v>120045</v>
      </c>
      <c r="N182" s="11">
        <v>190727</v>
      </c>
    </row>
    <row r="183" spans="1:14" s="1" customFormat="1" ht="17.100000000000001" customHeight="1">
      <c r="A183" s="9">
        <v>164</v>
      </c>
      <c r="B183" s="11" t="s">
        <v>373</v>
      </c>
      <c r="C183" s="11" t="s">
        <v>226</v>
      </c>
      <c r="D183" s="59">
        <v>5</v>
      </c>
      <c r="E183" s="11">
        <v>534278</v>
      </c>
      <c r="F183" s="11">
        <v>553995</v>
      </c>
      <c r="G183" s="22">
        <f t="shared" si="5"/>
        <v>19717</v>
      </c>
      <c r="H183" s="104"/>
      <c r="I183" s="79" t="s">
        <v>373</v>
      </c>
      <c r="J183" s="79" t="s">
        <v>462</v>
      </c>
      <c r="K183" s="81">
        <v>1</v>
      </c>
      <c r="L183" s="83">
        <v>5</v>
      </c>
      <c r="M183" s="11">
        <v>553995</v>
      </c>
      <c r="N183" s="11">
        <v>566280</v>
      </c>
    </row>
    <row r="184" spans="1:14" s="1" customFormat="1" ht="17.100000000000001" customHeight="1">
      <c r="A184" s="11">
        <v>165</v>
      </c>
      <c r="B184" s="11" t="s">
        <v>374</v>
      </c>
      <c r="C184" s="11" t="s">
        <v>227</v>
      </c>
      <c r="D184" s="59">
        <v>3</v>
      </c>
      <c r="E184" s="11">
        <v>179282</v>
      </c>
      <c r="F184" s="11">
        <v>184548</v>
      </c>
      <c r="G184" s="22">
        <f t="shared" si="5"/>
        <v>5266</v>
      </c>
      <c r="H184" s="104"/>
      <c r="I184" s="79" t="s">
        <v>374</v>
      </c>
      <c r="J184" s="79" t="s">
        <v>462</v>
      </c>
      <c r="K184" s="81">
        <v>1</v>
      </c>
      <c r="L184" s="83">
        <v>3</v>
      </c>
      <c r="M184" s="11">
        <v>184548</v>
      </c>
      <c r="N184" s="11">
        <v>189280</v>
      </c>
    </row>
    <row r="185" spans="1:14" s="1" customFormat="1" ht="17.100000000000001" customHeight="1">
      <c r="A185" s="11">
        <v>166</v>
      </c>
      <c r="B185" s="11" t="s">
        <v>375</v>
      </c>
      <c r="C185" s="11" t="s">
        <v>228</v>
      </c>
      <c r="D185" s="59">
        <v>5</v>
      </c>
      <c r="E185" s="11">
        <v>152668</v>
      </c>
      <c r="F185" s="11">
        <v>157663</v>
      </c>
      <c r="G185" s="22">
        <f t="shared" ref="G185:G198" si="6">+F185-E185</f>
        <v>4995</v>
      </c>
      <c r="H185" s="104"/>
      <c r="I185" s="79" t="s">
        <v>375</v>
      </c>
      <c r="J185" s="79" t="s">
        <v>467</v>
      </c>
      <c r="K185" s="81">
        <v>1</v>
      </c>
      <c r="L185" s="83">
        <v>5</v>
      </c>
      <c r="M185" s="11">
        <v>157663</v>
      </c>
      <c r="N185" s="11">
        <v>162315</v>
      </c>
    </row>
    <row r="186" spans="1:14" s="1" customFormat="1" ht="17.100000000000001" customHeight="1">
      <c r="A186" s="9">
        <v>167</v>
      </c>
      <c r="B186" s="11" t="s">
        <v>376</v>
      </c>
      <c r="C186" s="11" t="s">
        <v>229</v>
      </c>
      <c r="D186" s="59">
        <v>4</v>
      </c>
      <c r="E186" s="11">
        <v>209428</v>
      </c>
      <c r="F186" s="11">
        <v>232706</v>
      </c>
      <c r="G186" s="22">
        <f t="shared" si="6"/>
        <v>23278</v>
      </c>
      <c r="H186" s="104"/>
      <c r="I186" s="79" t="s">
        <v>376</v>
      </c>
      <c r="J186" s="79" t="s">
        <v>467</v>
      </c>
      <c r="K186" s="81">
        <v>1</v>
      </c>
      <c r="L186" s="83">
        <v>4</v>
      </c>
      <c r="M186" s="11">
        <v>232706</v>
      </c>
      <c r="N186" s="11">
        <v>257420</v>
      </c>
    </row>
    <row r="187" spans="1:14" s="1" customFormat="1" ht="17.100000000000001" customHeight="1">
      <c r="A187" s="11">
        <v>168</v>
      </c>
      <c r="B187" s="11" t="s">
        <v>377</v>
      </c>
      <c r="C187" s="11" t="s">
        <v>230</v>
      </c>
      <c r="D187" s="59">
        <v>5</v>
      </c>
      <c r="E187" s="11">
        <v>341081</v>
      </c>
      <c r="F187" s="11">
        <v>351256</v>
      </c>
      <c r="G187" s="22">
        <f t="shared" si="6"/>
        <v>10175</v>
      </c>
      <c r="H187" s="104"/>
      <c r="I187" s="79" t="s">
        <v>377</v>
      </c>
      <c r="J187" s="79" t="s">
        <v>462</v>
      </c>
      <c r="K187" s="81">
        <v>1</v>
      </c>
      <c r="L187" s="83">
        <v>5</v>
      </c>
      <c r="M187" s="11">
        <v>351256</v>
      </c>
      <c r="N187" s="11">
        <v>360142</v>
      </c>
    </row>
    <row r="188" spans="1:14" s="1" customFormat="1" ht="17.100000000000001" customHeight="1">
      <c r="A188" s="11">
        <v>169</v>
      </c>
      <c r="B188" s="11" t="s">
        <v>375</v>
      </c>
      <c r="C188" s="11" t="s">
        <v>231</v>
      </c>
      <c r="D188" s="59">
        <v>4</v>
      </c>
      <c r="E188" s="11">
        <v>262369</v>
      </c>
      <c r="F188" s="11">
        <v>264852</v>
      </c>
      <c r="G188" s="22">
        <f t="shared" si="6"/>
        <v>2483</v>
      </c>
      <c r="H188" s="104"/>
      <c r="I188" s="79" t="s">
        <v>375</v>
      </c>
      <c r="J188" s="79" t="s">
        <v>467</v>
      </c>
      <c r="K188" s="81">
        <v>1</v>
      </c>
      <c r="L188" s="83">
        <v>4</v>
      </c>
      <c r="M188" s="11">
        <v>264852</v>
      </c>
      <c r="N188" s="11">
        <v>264852</v>
      </c>
    </row>
    <row r="189" spans="1:14" s="1" customFormat="1" ht="17.100000000000001" customHeight="1">
      <c r="A189" s="9">
        <v>170</v>
      </c>
      <c r="B189" s="11" t="s">
        <v>378</v>
      </c>
      <c r="C189" s="11" t="s">
        <v>232</v>
      </c>
      <c r="D189" s="59">
        <v>2</v>
      </c>
      <c r="E189" s="11">
        <v>69794</v>
      </c>
      <c r="F189" s="11">
        <f>+E189+8564</f>
        <v>78358</v>
      </c>
      <c r="G189" s="22">
        <f t="shared" si="6"/>
        <v>8564</v>
      </c>
      <c r="H189" s="104"/>
      <c r="I189" s="79" t="s">
        <v>378</v>
      </c>
      <c r="J189" s="79" t="s">
        <v>462</v>
      </c>
      <c r="K189" s="81">
        <v>1</v>
      </c>
      <c r="L189" s="83">
        <v>2</v>
      </c>
      <c r="M189" s="11">
        <v>78358</v>
      </c>
      <c r="N189" s="11">
        <f>+M189+9665</f>
        <v>88023</v>
      </c>
    </row>
    <row r="190" spans="1:14" s="1" customFormat="1" ht="17.25" customHeight="1">
      <c r="A190" s="11">
        <v>171</v>
      </c>
      <c r="B190" s="11" t="s">
        <v>379</v>
      </c>
      <c r="C190" s="11" t="s">
        <v>233</v>
      </c>
      <c r="D190" s="59">
        <v>56</v>
      </c>
      <c r="E190" s="11">
        <v>221967</v>
      </c>
      <c r="F190" s="11">
        <v>255525</v>
      </c>
      <c r="G190" s="22">
        <f t="shared" si="6"/>
        <v>33558</v>
      </c>
      <c r="H190" s="104"/>
      <c r="I190" s="79" t="s">
        <v>379</v>
      </c>
      <c r="J190" s="79" t="s">
        <v>462</v>
      </c>
      <c r="K190" s="81">
        <v>1</v>
      </c>
      <c r="L190" s="83">
        <v>56</v>
      </c>
      <c r="M190" s="11">
        <v>255525</v>
      </c>
      <c r="N190" s="11">
        <v>290545</v>
      </c>
    </row>
    <row r="191" spans="1:14" s="1" customFormat="1" ht="17.100000000000001" customHeight="1">
      <c r="A191" s="11">
        <v>172</v>
      </c>
      <c r="B191" s="11" t="s">
        <v>380</v>
      </c>
      <c r="C191" s="11" t="s">
        <v>234</v>
      </c>
      <c r="D191" s="59">
        <v>4</v>
      </c>
      <c r="E191" s="11">
        <v>1308767</v>
      </c>
      <c r="F191" s="11">
        <v>1354079</v>
      </c>
      <c r="G191" s="22">
        <f t="shared" si="6"/>
        <v>45312</v>
      </c>
      <c r="H191" s="104"/>
      <c r="I191" s="79" t="s">
        <v>380</v>
      </c>
      <c r="J191" s="79" t="s">
        <v>462</v>
      </c>
      <c r="K191" s="81">
        <v>1</v>
      </c>
      <c r="L191" s="83">
        <v>4</v>
      </c>
      <c r="M191" s="11">
        <v>1354079</v>
      </c>
      <c r="N191" s="11">
        <v>1354079</v>
      </c>
    </row>
    <row r="192" spans="1:14" s="1" customFormat="1" ht="17.100000000000001" customHeight="1">
      <c r="A192" s="9">
        <v>173</v>
      </c>
      <c r="B192" s="11" t="s">
        <v>381</v>
      </c>
      <c r="C192" s="11" t="s">
        <v>235</v>
      </c>
      <c r="D192" s="59">
        <v>13</v>
      </c>
      <c r="E192" s="11">
        <v>67207</v>
      </c>
      <c r="F192" s="11">
        <v>72174</v>
      </c>
      <c r="G192" s="22">
        <f t="shared" si="6"/>
        <v>4967</v>
      </c>
      <c r="H192" s="104"/>
      <c r="I192" s="79" t="s">
        <v>381</v>
      </c>
      <c r="J192" s="79" t="s">
        <v>467</v>
      </c>
      <c r="K192" s="81">
        <v>1</v>
      </c>
      <c r="L192" s="83">
        <v>13</v>
      </c>
      <c r="M192" s="11">
        <v>72174</v>
      </c>
      <c r="N192" s="11">
        <v>77994</v>
      </c>
    </row>
    <row r="193" spans="1:17" s="1" customFormat="1" ht="17.100000000000001" customHeight="1">
      <c r="A193" s="11">
        <v>174</v>
      </c>
      <c r="B193" s="11" t="s">
        <v>382</v>
      </c>
      <c r="C193" s="11" t="s">
        <v>236</v>
      </c>
      <c r="D193" s="59">
        <v>7</v>
      </c>
      <c r="E193" s="11">
        <v>186956</v>
      </c>
      <c r="F193" s="11">
        <v>192873</v>
      </c>
      <c r="G193" s="22">
        <f t="shared" si="6"/>
        <v>5917</v>
      </c>
      <c r="H193" s="104"/>
      <c r="I193" s="79" t="s">
        <v>382</v>
      </c>
      <c r="J193" s="79" t="s">
        <v>467</v>
      </c>
      <c r="K193" s="81">
        <v>1</v>
      </c>
      <c r="L193" s="83">
        <v>7</v>
      </c>
      <c r="M193" s="11">
        <v>192873</v>
      </c>
      <c r="N193" s="11">
        <v>198314</v>
      </c>
    </row>
    <row r="194" spans="1:17" s="1" customFormat="1" ht="17.100000000000001" customHeight="1">
      <c r="A194" s="11">
        <v>175</v>
      </c>
      <c r="B194" s="11" t="s">
        <v>383</v>
      </c>
      <c r="C194" s="11" t="s">
        <v>237</v>
      </c>
      <c r="D194" s="59">
        <v>2</v>
      </c>
      <c r="E194" s="11">
        <v>56955</v>
      </c>
      <c r="F194" s="11">
        <v>60758</v>
      </c>
      <c r="G194" s="22">
        <f t="shared" si="6"/>
        <v>3803</v>
      </c>
      <c r="H194" s="104"/>
      <c r="I194" s="79" t="s">
        <v>383</v>
      </c>
      <c r="J194" s="79" t="s">
        <v>467</v>
      </c>
      <c r="K194" s="81">
        <v>1</v>
      </c>
      <c r="L194" s="83">
        <v>2</v>
      </c>
      <c r="M194" s="11">
        <v>60758</v>
      </c>
      <c r="N194" s="11">
        <v>63618</v>
      </c>
    </row>
    <row r="195" spans="1:17" s="1" customFormat="1" ht="17.100000000000001" customHeight="1">
      <c r="A195" s="9">
        <v>176</v>
      </c>
      <c r="B195" s="11" t="s">
        <v>384</v>
      </c>
      <c r="C195" s="11" t="s">
        <v>238</v>
      </c>
      <c r="D195" s="59">
        <v>4</v>
      </c>
      <c r="E195" s="11">
        <v>296361</v>
      </c>
      <c r="F195" s="11">
        <v>348258</v>
      </c>
      <c r="G195" s="22">
        <f t="shared" si="6"/>
        <v>51897</v>
      </c>
      <c r="H195" s="104"/>
      <c r="I195" s="79" t="s">
        <v>384</v>
      </c>
      <c r="J195" s="79" t="s">
        <v>467</v>
      </c>
      <c r="K195" s="81">
        <v>1</v>
      </c>
      <c r="L195" s="83">
        <v>4</v>
      </c>
      <c r="M195" s="11">
        <v>348258</v>
      </c>
      <c r="N195" s="11">
        <v>393785</v>
      </c>
    </row>
    <row r="196" spans="1:17" s="1" customFormat="1" ht="17.100000000000001" customHeight="1">
      <c r="A196" s="11">
        <v>177</v>
      </c>
      <c r="B196" s="11" t="s">
        <v>385</v>
      </c>
      <c r="C196" s="11" t="s">
        <v>239</v>
      </c>
      <c r="D196" s="59">
        <v>4</v>
      </c>
      <c r="E196" s="11">
        <v>217350</v>
      </c>
      <c r="F196" s="11">
        <v>225285</v>
      </c>
      <c r="G196" s="22">
        <f t="shared" si="6"/>
        <v>7935</v>
      </c>
      <c r="H196" s="104"/>
      <c r="I196" s="79" t="s">
        <v>385</v>
      </c>
      <c r="J196" s="79" t="s">
        <v>467</v>
      </c>
      <c r="K196" s="81">
        <v>1</v>
      </c>
      <c r="L196" s="83">
        <v>4</v>
      </c>
      <c r="M196" s="11">
        <v>225285</v>
      </c>
      <c r="N196" s="11">
        <v>231385</v>
      </c>
    </row>
    <row r="197" spans="1:17" s="1" customFormat="1" ht="17.100000000000001" customHeight="1">
      <c r="A197" s="11">
        <v>178</v>
      </c>
      <c r="B197" s="11" t="s">
        <v>386</v>
      </c>
      <c r="C197" s="11" t="s">
        <v>240</v>
      </c>
      <c r="D197" s="59">
        <v>3</v>
      </c>
      <c r="E197" s="11">
        <v>842373</v>
      </c>
      <c r="F197" s="11">
        <v>850976</v>
      </c>
      <c r="G197" s="22">
        <f t="shared" si="6"/>
        <v>8603</v>
      </c>
      <c r="H197" s="104"/>
      <c r="I197" s="79" t="s">
        <v>386</v>
      </c>
      <c r="J197" s="79" t="s">
        <v>462</v>
      </c>
      <c r="K197" s="81">
        <v>1</v>
      </c>
      <c r="L197" s="83">
        <v>3</v>
      </c>
      <c r="M197" s="11">
        <v>850976</v>
      </c>
      <c r="N197" s="11">
        <v>857989</v>
      </c>
    </row>
    <row r="198" spans="1:17" s="1" customFormat="1" ht="17.100000000000001" customHeight="1">
      <c r="A198" s="9">
        <v>179</v>
      </c>
      <c r="B198" s="11" t="s">
        <v>387</v>
      </c>
      <c r="C198" s="11" t="s">
        <v>241</v>
      </c>
      <c r="D198" s="59">
        <v>6</v>
      </c>
      <c r="E198" s="11">
        <v>689368</v>
      </c>
      <c r="F198" s="11">
        <v>716117</v>
      </c>
      <c r="G198" s="22">
        <f t="shared" si="6"/>
        <v>26749</v>
      </c>
      <c r="H198" s="104"/>
      <c r="I198" s="79" t="s">
        <v>387</v>
      </c>
      <c r="J198" s="79" t="s">
        <v>462</v>
      </c>
      <c r="K198" s="81">
        <v>1</v>
      </c>
      <c r="L198" s="83">
        <v>6</v>
      </c>
      <c r="M198" s="11">
        <v>716117</v>
      </c>
      <c r="N198" s="11">
        <v>724947</v>
      </c>
    </row>
    <row r="199" spans="1:17" s="1" customFormat="1" ht="17.100000000000001" customHeight="1">
      <c r="A199" s="11">
        <v>180</v>
      </c>
      <c r="B199" s="11" t="s">
        <v>388</v>
      </c>
      <c r="C199" s="11" t="s">
        <v>242</v>
      </c>
      <c r="D199" s="59">
        <v>4</v>
      </c>
      <c r="E199" s="11">
        <v>64540</v>
      </c>
      <c r="F199" s="11">
        <v>71559</v>
      </c>
      <c r="G199" s="22">
        <f t="shared" ref="G199:G251" si="7">+F199-E199</f>
        <v>7019</v>
      </c>
      <c r="H199" s="104"/>
      <c r="I199" s="79" t="s">
        <v>388</v>
      </c>
      <c r="J199" s="79" t="s">
        <v>462</v>
      </c>
      <c r="K199" s="81">
        <v>1</v>
      </c>
      <c r="L199" s="83">
        <v>4</v>
      </c>
      <c r="M199" s="11">
        <v>71559</v>
      </c>
      <c r="N199" s="11">
        <v>78130</v>
      </c>
    </row>
    <row r="200" spans="1:17" s="1" customFormat="1" ht="17.100000000000001" customHeight="1">
      <c r="A200" s="11">
        <v>181</v>
      </c>
      <c r="B200" s="11" t="s">
        <v>389</v>
      </c>
      <c r="C200" s="11" t="s">
        <v>243</v>
      </c>
      <c r="D200" s="59">
        <v>4</v>
      </c>
      <c r="E200" s="11">
        <v>137201</v>
      </c>
      <c r="F200" s="11">
        <v>151327</v>
      </c>
      <c r="G200" s="22">
        <f t="shared" si="7"/>
        <v>14126</v>
      </c>
      <c r="H200" s="104"/>
      <c r="I200" s="79" t="s">
        <v>389</v>
      </c>
      <c r="J200" s="79" t="s">
        <v>462</v>
      </c>
      <c r="K200" s="81">
        <v>1</v>
      </c>
      <c r="L200" s="83">
        <v>4</v>
      </c>
      <c r="M200" s="11">
        <v>151327</v>
      </c>
      <c r="N200" s="11">
        <v>163380</v>
      </c>
    </row>
    <row r="201" spans="1:17" s="1" customFormat="1" ht="17.100000000000001" customHeight="1">
      <c r="A201" s="9">
        <v>182</v>
      </c>
      <c r="B201" s="11" t="s">
        <v>390</v>
      </c>
      <c r="C201" s="11" t="s">
        <v>244</v>
      </c>
      <c r="D201" s="59">
        <v>3</v>
      </c>
      <c r="E201" s="11">
        <v>412560</v>
      </c>
      <c r="F201" s="11">
        <v>413138</v>
      </c>
      <c r="G201" s="22">
        <f t="shared" si="7"/>
        <v>578</v>
      </c>
      <c r="H201" s="104"/>
      <c r="I201" s="79" t="s">
        <v>390</v>
      </c>
      <c r="J201" s="79" t="s">
        <v>467</v>
      </c>
      <c r="K201" s="81">
        <v>1</v>
      </c>
      <c r="L201" s="83">
        <v>3</v>
      </c>
      <c r="M201" s="11">
        <v>413738</v>
      </c>
      <c r="N201" s="11">
        <f>+M201+36</f>
        <v>413774</v>
      </c>
    </row>
    <row r="202" spans="1:17" s="3" customFormat="1" ht="17.100000000000001" customHeight="1">
      <c r="A202" s="11">
        <v>183</v>
      </c>
      <c r="B202" s="11" t="s">
        <v>391</v>
      </c>
      <c r="C202" s="11" t="s">
        <v>247</v>
      </c>
      <c r="D202" s="59">
        <v>2</v>
      </c>
      <c r="E202" s="11">
        <v>320564</v>
      </c>
      <c r="F202" s="11">
        <v>322247</v>
      </c>
      <c r="G202" s="22">
        <f t="shared" si="7"/>
        <v>1683</v>
      </c>
      <c r="H202" s="104"/>
      <c r="I202" s="79" t="s">
        <v>391</v>
      </c>
      <c r="J202" s="79" t="s">
        <v>462</v>
      </c>
      <c r="K202" s="81">
        <v>1</v>
      </c>
      <c r="L202" s="83">
        <v>2</v>
      </c>
      <c r="M202" s="11">
        <v>322247</v>
      </c>
      <c r="N202" s="11">
        <v>323696</v>
      </c>
      <c r="Q202" s="1"/>
    </row>
    <row r="203" spans="1:17" s="1" customFormat="1" ht="17.100000000000001" customHeight="1">
      <c r="A203" s="11">
        <v>184</v>
      </c>
      <c r="B203" s="13" t="s">
        <v>392</v>
      </c>
      <c r="C203" s="13" t="s">
        <v>248</v>
      </c>
      <c r="D203" s="59">
        <v>13</v>
      </c>
      <c r="E203" s="13">
        <v>101438</v>
      </c>
      <c r="F203" s="13">
        <v>152101</v>
      </c>
      <c r="G203" s="41">
        <f t="shared" si="7"/>
        <v>50663</v>
      </c>
      <c r="H203" s="104"/>
      <c r="I203" s="84" t="s">
        <v>392</v>
      </c>
      <c r="J203" s="79" t="s">
        <v>462</v>
      </c>
      <c r="K203" s="81">
        <v>1</v>
      </c>
      <c r="L203" s="83">
        <v>13</v>
      </c>
      <c r="M203" s="11">
        <v>152101</v>
      </c>
      <c r="N203" s="11">
        <v>205658</v>
      </c>
    </row>
    <row r="204" spans="1:17" s="51" customFormat="1" ht="17.100000000000001" customHeight="1">
      <c r="A204" s="96" t="s">
        <v>430</v>
      </c>
      <c r="B204" s="97"/>
      <c r="C204" s="98"/>
      <c r="D204" s="60">
        <f>SUM(D174:D203)</f>
        <v>226</v>
      </c>
      <c r="E204" s="34"/>
      <c r="F204" s="34"/>
      <c r="G204" s="47">
        <f>SUM(G172:G203)</f>
        <v>456144</v>
      </c>
      <c r="H204" s="99" t="s">
        <v>430</v>
      </c>
      <c r="I204" s="99"/>
      <c r="J204" s="99"/>
      <c r="K204" s="81">
        <f>SUM(K174:K203)</f>
        <v>30</v>
      </c>
      <c r="L204" s="83"/>
      <c r="M204" s="34"/>
      <c r="N204" s="34"/>
    </row>
    <row r="205" spans="1:17" s="1" customFormat="1" ht="75.75" customHeight="1">
      <c r="A205" s="9">
        <v>185</v>
      </c>
      <c r="B205" s="11" t="s">
        <v>410</v>
      </c>
      <c r="C205" s="11" t="s">
        <v>249</v>
      </c>
      <c r="D205" s="57">
        <v>12</v>
      </c>
      <c r="E205" s="11">
        <v>470761</v>
      </c>
      <c r="F205" s="11">
        <f>+E205+5632</f>
        <v>476393</v>
      </c>
      <c r="G205" s="22">
        <f t="shared" si="7"/>
        <v>5632</v>
      </c>
      <c r="H205" s="104" t="s">
        <v>393</v>
      </c>
      <c r="I205" s="79" t="s">
        <v>410</v>
      </c>
      <c r="J205" s="79" t="s">
        <v>467</v>
      </c>
      <c r="K205" s="81">
        <v>1</v>
      </c>
      <c r="L205" s="79">
        <v>12</v>
      </c>
      <c r="M205" s="74">
        <v>476393</v>
      </c>
      <c r="N205" s="74">
        <f>+M205+2636</f>
        <v>479029</v>
      </c>
    </row>
    <row r="206" spans="1:17" s="1" customFormat="1" ht="75.75" customHeight="1">
      <c r="A206" s="11">
        <v>186</v>
      </c>
      <c r="B206" s="11" t="s">
        <v>393</v>
      </c>
      <c r="C206" s="11" t="s">
        <v>250</v>
      </c>
      <c r="D206" s="57">
        <v>3</v>
      </c>
      <c r="E206" s="11">
        <v>128757</v>
      </c>
      <c r="F206" s="11">
        <f>+E206+4954</f>
        <v>133711</v>
      </c>
      <c r="G206" s="22">
        <f t="shared" si="7"/>
        <v>4954</v>
      </c>
      <c r="H206" s="104"/>
      <c r="I206" s="79" t="s">
        <v>393</v>
      </c>
      <c r="J206" s="79" t="s">
        <v>462</v>
      </c>
      <c r="K206" s="81">
        <v>1</v>
      </c>
      <c r="L206" s="79">
        <v>3</v>
      </c>
      <c r="M206" s="11">
        <v>133711</v>
      </c>
      <c r="N206" s="11">
        <f>+M206+4565</f>
        <v>138276</v>
      </c>
    </row>
    <row r="207" spans="1:17" s="51" customFormat="1" ht="17.100000000000001" customHeight="1">
      <c r="A207" s="96" t="s">
        <v>431</v>
      </c>
      <c r="B207" s="97"/>
      <c r="C207" s="98"/>
      <c r="D207" s="30">
        <f>SUM(D205:D206)</f>
        <v>15</v>
      </c>
      <c r="E207" s="31"/>
      <c r="F207" s="31"/>
      <c r="G207" s="33">
        <f>SUM(G205:G206)</f>
        <v>10586</v>
      </c>
      <c r="H207" s="99" t="s">
        <v>431</v>
      </c>
      <c r="I207" s="99"/>
      <c r="J207" s="99"/>
      <c r="K207" s="81">
        <f>SUM(K205:K206)</f>
        <v>2</v>
      </c>
      <c r="L207" s="79"/>
      <c r="M207" s="31"/>
      <c r="N207" s="31"/>
    </row>
    <row r="208" spans="1:17" s="1" customFormat="1" ht="59.25" customHeight="1">
      <c r="A208" s="11">
        <v>187</v>
      </c>
      <c r="B208" s="11" t="s">
        <v>394</v>
      </c>
      <c r="C208" s="11" t="s">
        <v>251</v>
      </c>
      <c r="D208" s="57">
        <v>10</v>
      </c>
      <c r="E208" s="11">
        <v>638345</v>
      </c>
      <c r="F208" s="11">
        <v>658703</v>
      </c>
      <c r="G208" s="22">
        <f t="shared" si="7"/>
        <v>20358</v>
      </c>
      <c r="H208" s="104" t="s">
        <v>394</v>
      </c>
      <c r="I208" s="79" t="s">
        <v>394</v>
      </c>
      <c r="J208" s="79" t="s">
        <v>467</v>
      </c>
      <c r="K208" s="81">
        <v>1</v>
      </c>
      <c r="L208" s="79">
        <v>10</v>
      </c>
      <c r="M208" s="74">
        <v>658703</v>
      </c>
      <c r="N208" s="74">
        <v>679517</v>
      </c>
    </row>
    <row r="209" spans="1:17" s="1" customFormat="1" ht="59.25" customHeight="1">
      <c r="A209" s="9">
        <v>188</v>
      </c>
      <c r="B209" s="11" t="s">
        <v>394</v>
      </c>
      <c r="C209" s="11" t="s">
        <v>252</v>
      </c>
      <c r="D209" s="57">
        <v>8</v>
      </c>
      <c r="E209" s="11">
        <v>119301</v>
      </c>
      <c r="F209" s="11">
        <f>+E209+5698</f>
        <v>124999</v>
      </c>
      <c r="G209" s="22">
        <f t="shared" si="7"/>
        <v>5698</v>
      </c>
      <c r="H209" s="104"/>
      <c r="I209" s="79" t="s">
        <v>394</v>
      </c>
      <c r="J209" s="79" t="s">
        <v>462</v>
      </c>
      <c r="K209" s="81">
        <v>1</v>
      </c>
      <c r="L209" s="79">
        <v>8</v>
      </c>
      <c r="M209" s="11">
        <v>124999</v>
      </c>
      <c r="N209" s="11">
        <f>+M209+3625</f>
        <v>128624</v>
      </c>
    </row>
    <row r="210" spans="1:17" s="51" customFormat="1" ht="17.100000000000001" customHeight="1">
      <c r="A210" s="96" t="s">
        <v>432</v>
      </c>
      <c r="B210" s="97"/>
      <c r="C210" s="98"/>
      <c r="D210" s="30">
        <f>SUM(D208:D209)</f>
        <v>18</v>
      </c>
      <c r="E210" s="31"/>
      <c r="F210" s="31"/>
      <c r="G210" s="33">
        <f>SUM(G208:G209)</f>
        <v>26056</v>
      </c>
      <c r="H210" s="99" t="s">
        <v>432</v>
      </c>
      <c r="I210" s="99"/>
      <c r="J210" s="99"/>
      <c r="K210" s="81">
        <f>SUM(K208:K209)</f>
        <v>2</v>
      </c>
      <c r="L210" s="79"/>
      <c r="M210" s="31"/>
      <c r="N210" s="31"/>
    </row>
    <row r="211" spans="1:17" s="1" customFormat="1" ht="30.75" customHeight="1">
      <c r="A211" s="11">
        <v>189</v>
      </c>
      <c r="B211" s="11" t="s">
        <v>395</v>
      </c>
      <c r="C211" s="11" t="s">
        <v>253</v>
      </c>
      <c r="D211" s="57">
        <v>1</v>
      </c>
      <c r="E211" s="11">
        <v>43908</v>
      </c>
      <c r="F211" s="11">
        <f>+E211+2632</f>
        <v>46540</v>
      </c>
      <c r="G211" s="22">
        <f t="shared" si="7"/>
        <v>2632</v>
      </c>
      <c r="H211" s="104" t="s">
        <v>395</v>
      </c>
      <c r="I211" s="79" t="s">
        <v>395</v>
      </c>
      <c r="J211" s="79" t="s">
        <v>462</v>
      </c>
      <c r="K211" s="81">
        <v>1</v>
      </c>
      <c r="L211" s="79">
        <v>1</v>
      </c>
      <c r="M211" s="11">
        <v>46540</v>
      </c>
      <c r="N211" s="11">
        <f>+M211+1654</f>
        <v>48194</v>
      </c>
      <c r="Q211" s="3"/>
    </row>
    <row r="212" spans="1:17" s="3" customFormat="1" ht="30.75" customHeight="1">
      <c r="A212" s="11">
        <v>190</v>
      </c>
      <c r="B212" s="11" t="s">
        <v>395</v>
      </c>
      <c r="C212" s="11" t="s">
        <v>254</v>
      </c>
      <c r="D212" s="57">
        <v>4</v>
      </c>
      <c r="E212" s="11">
        <v>143111</v>
      </c>
      <c r="F212" s="11">
        <v>147480</v>
      </c>
      <c r="G212" s="22">
        <f t="shared" si="7"/>
        <v>4369</v>
      </c>
      <c r="H212" s="104"/>
      <c r="I212" s="79" t="s">
        <v>395</v>
      </c>
      <c r="J212" s="79" t="s">
        <v>467</v>
      </c>
      <c r="K212" s="81">
        <v>1</v>
      </c>
      <c r="L212" s="79">
        <v>4</v>
      </c>
      <c r="M212" s="74">
        <v>147480</v>
      </c>
      <c r="N212" s="74">
        <v>153538</v>
      </c>
      <c r="Q212" s="1"/>
    </row>
    <row r="213" spans="1:17" s="1" customFormat="1" ht="30.75" customHeight="1">
      <c r="A213" s="9">
        <v>191</v>
      </c>
      <c r="B213" s="13" t="s">
        <v>396</v>
      </c>
      <c r="C213" s="13" t="s">
        <v>255</v>
      </c>
      <c r="D213" s="65">
        <v>1</v>
      </c>
      <c r="E213" s="13">
        <v>51439</v>
      </c>
      <c r="F213" s="13">
        <v>52134</v>
      </c>
      <c r="G213" s="41">
        <f t="shared" si="7"/>
        <v>695</v>
      </c>
      <c r="H213" s="104"/>
      <c r="I213" s="84" t="s">
        <v>396</v>
      </c>
      <c r="J213" s="79" t="s">
        <v>462</v>
      </c>
      <c r="K213" s="81">
        <v>1</v>
      </c>
      <c r="L213" s="84">
        <v>1</v>
      </c>
      <c r="M213" s="11">
        <v>52134</v>
      </c>
      <c r="N213" s="11">
        <f>+M213</f>
        <v>52134</v>
      </c>
    </row>
    <row r="214" spans="1:17" s="51" customFormat="1" ht="17.100000000000001" customHeight="1">
      <c r="A214" s="96" t="s">
        <v>433</v>
      </c>
      <c r="B214" s="97"/>
      <c r="C214" s="98"/>
      <c r="D214" s="66">
        <f>SUM(D211:D213)</f>
        <v>6</v>
      </c>
      <c r="E214" s="34"/>
      <c r="F214" s="34"/>
      <c r="G214" s="47">
        <f>SUM(G211:G213)</f>
        <v>7696</v>
      </c>
      <c r="H214" s="99" t="s">
        <v>433</v>
      </c>
      <c r="I214" s="99"/>
      <c r="J214" s="99"/>
      <c r="K214" s="81">
        <f>SUM(K211:K213)</f>
        <v>3</v>
      </c>
      <c r="L214" s="84"/>
      <c r="M214" s="34"/>
      <c r="N214" s="34"/>
    </row>
    <row r="215" spans="1:17" s="1" customFormat="1" ht="51.75" customHeight="1">
      <c r="A215" s="11">
        <v>192</v>
      </c>
      <c r="B215" s="11" t="s">
        <v>397</v>
      </c>
      <c r="C215" s="11" t="s">
        <v>256</v>
      </c>
      <c r="D215" s="57">
        <v>6</v>
      </c>
      <c r="E215" s="11">
        <v>234709</v>
      </c>
      <c r="F215" s="13">
        <f>+E215+2365</f>
        <v>237074</v>
      </c>
      <c r="G215" s="22">
        <f t="shared" si="7"/>
        <v>2365</v>
      </c>
      <c r="H215" s="104" t="s">
        <v>397</v>
      </c>
      <c r="I215" s="79" t="s">
        <v>397</v>
      </c>
      <c r="J215" s="79" t="s">
        <v>467</v>
      </c>
      <c r="K215" s="81">
        <v>1</v>
      </c>
      <c r="L215" s="79">
        <v>6</v>
      </c>
      <c r="M215" s="74">
        <v>237074</v>
      </c>
      <c r="N215" s="74">
        <f>+M215+2355</f>
        <v>239429</v>
      </c>
      <c r="Q215" s="3"/>
    </row>
    <row r="216" spans="1:17" s="3" customFormat="1" ht="51.75" customHeight="1">
      <c r="A216" s="11">
        <v>193</v>
      </c>
      <c r="B216" s="11" t="s">
        <v>397</v>
      </c>
      <c r="C216" s="11" t="s">
        <v>257</v>
      </c>
      <c r="D216" s="57">
        <v>1</v>
      </c>
      <c r="E216" s="11">
        <v>327125</v>
      </c>
      <c r="F216" s="13">
        <v>328561</v>
      </c>
      <c r="G216" s="22">
        <f t="shared" si="7"/>
        <v>1436</v>
      </c>
      <c r="H216" s="104"/>
      <c r="I216" s="79" t="s">
        <v>397</v>
      </c>
      <c r="J216" s="79" t="s">
        <v>462</v>
      </c>
      <c r="K216" s="81">
        <v>1</v>
      </c>
      <c r="L216" s="79">
        <v>1</v>
      </c>
      <c r="M216" s="11">
        <v>328561</v>
      </c>
      <c r="N216" s="11">
        <v>332554</v>
      </c>
    </row>
    <row r="217" spans="1:17" s="52" customFormat="1" ht="17.100000000000001" customHeight="1">
      <c r="A217" s="96" t="s">
        <v>434</v>
      </c>
      <c r="B217" s="97"/>
      <c r="C217" s="98"/>
      <c r="D217" s="30">
        <f>SUM(D215:D216)</f>
        <v>7</v>
      </c>
      <c r="E217" s="31"/>
      <c r="F217" s="34"/>
      <c r="G217" s="33">
        <f>SUM(G215:G216)</f>
        <v>3801</v>
      </c>
      <c r="H217" s="99" t="s">
        <v>434</v>
      </c>
      <c r="I217" s="99"/>
      <c r="J217" s="99"/>
      <c r="K217" s="81">
        <f>SUM(K215:K216)</f>
        <v>2</v>
      </c>
      <c r="L217" s="79"/>
      <c r="M217" s="31"/>
      <c r="N217" s="34"/>
    </row>
    <row r="218" spans="1:17" s="3" customFormat="1" ht="72" customHeight="1">
      <c r="A218" s="9">
        <v>194</v>
      </c>
      <c r="B218" s="13" t="s">
        <v>398</v>
      </c>
      <c r="C218" s="13" t="s">
        <v>258</v>
      </c>
      <c r="D218" s="65">
        <v>12</v>
      </c>
      <c r="E218" s="13">
        <v>230723</v>
      </c>
      <c r="F218" s="13">
        <v>232921</v>
      </c>
      <c r="G218" s="41">
        <f t="shared" si="7"/>
        <v>2198</v>
      </c>
      <c r="H218" s="104" t="s">
        <v>398</v>
      </c>
      <c r="I218" s="84" t="s">
        <v>398</v>
      </c>
      <c r="J218" s="79" t="s">
        <v>467</v>
      </c>
      <c r="K218" s="81">
        <v>1</v>
      </c>
      <c r="L218" s="84">
        <v>12</v>
      </c>
      <c r="M218" s="74">
        <v>232921</v>
      </c>
      <c r="N218" s="74">
        <v>236085</v>
      </c>
      <c r="Q218" s="1"/>
    </row>
    <row r="219" spans="1:17" s="1" customFormat="1" ht="72" customHeight="1">
      <c r="A219" s="11">
        <v>195</v>
      </c>
      <c r="B219" s="13" t="s">
        <v>398</v>
      </c>
      <c r="C219" s="13" t="s">
        <v>259</v>
      </c>
      <c r="D219" s="65">
        <v>1</v>
      </c>
      <c r="E219" s="13">
        <v>16614</v>
      </c>
      <c r="F219" s="13">
        <v>18424</v>
      </c>
      <c r="G219" s="41">
        <f t="shared" si="7"/>
        <v>1810</v>
      </c>
      <c r="H219" s="104"/>
      <c r="I219" s="84" t="s">
        <v>398</v>
      </c>
      <c r="J219" s="79" t="s">
        <v>462</v>
      </c>
      <c r="K219" s="81">
        <v>1</v>
      </c>
      <c r="L219" s="84">
        <v>1</v>
      </c>
      <c r="M219" s="11">
        <v>18424</v>
      </c>
      <c r="N219" s="11">
        <v>23722</v>
      </c>
    </row>
    <row r="220" spans="1:17" s="51" customFormat="1" ht="17.100000000000001" customHeight="1">
      <c r="A220" s="96" t="s">
        <v>435</v>
      </c>
      <c r="B220" s="97"/>
      <c r="C220" s="98"/>
      <c r="D220" s="66">
        <f>SUM(D218:D219)</f>
        <v>13</v>
      </c>
      <c r="E220" s="34"/>
      <c r="F220" s="34"/>
      <c r="G220" s="47">
        <f>SUM(G218:G219)</f>
        <v>4008</v>
      </c>
      <c r="H220" s="99" t="s">
        <v>435</v>
      </c>
      <c r="I220" s="99"/>
      <c r="J220" s="99"/>
      <c r="K220" s="81">
        <f>SUM(K218:K219)</f>
        <v>2</v>
      </c>
      <c r="L220" s="84"/>
      <c r="M220" s="34"/>
      <c r="N220" s="34"/>
    </row>
    <row r="221" spans="1:17" s="1" customFormat="1" ht="51.75" customHeight="1">
      <c r="A221" s="11">
        <v>196</v>
      </c>
      <c r="B221" s="11" t="s">
        <v>399</v>
      </c>
      <c r="C221" s="11" t="s">
        <v>260</v>
      </c>
      <c r="D221" s="94">
        <v>7</v>
      </c>
      <c r="E221" s="11">
        <v>315570</v>
      </c>
      <c r="F221" s="13">
        <v>315570</v>
      </c>
      <c r="G221" s="22">
        <f t="shared" si="7"/>
        <v>0</v>
      </c>
      <c r="H221" s="104" t="s">
        <v>399</v>
      </c>
      <c r="I221" s="79" t="s">
        <v>399</v>
      </c>
      <c r="J221" s="79" t="s">
        <v>467</v>
      </c>
      <c r="K221" s="81">
        <v>1</v>
      </c>
      <c r="L221" s="79">
        <v>7</v>
      </c>
      <c r="M221" s="74">
        <v>315570</v>
      </c>
      <c r="N221" s="74">
        <v>330635</v>
      </c>
    </row>
    <row r="222" spans="1:17" s="1" customFormat="1" ht="51.75" customHeight="1">
      <c r="A222" s="9">
        <v>197</v>
      </c>
      <c r="B222" s="11" t="s">
        <v>399</v>
      </c>
      <c r="C222" s="11" t="s">
        <v>261</v>
      </c>
      <c r="D222" s="95"/>
      <c r="E222" s="11">
        <v>64291</v>
      </c>
      <c r="F222" s="13">
        <v>70029</v>
      </c>
      <c r="G222" s="22">
        <f t="shared" si="7"/>
        <v>5738</v>
      </c>
      <c r="H222" s="104"/>
      <c r="I222" s="79" t="s">
        <v>399</v>
      </c>
      <c r="J222" s="79" t="s">
        <v>462</v>
      </c>
      <c r="K222" s="81">
        <v>1</v>
      </c>
      <c r="L222" s="79">
        <v>2</v>
      </c>
      <c r="M222" s="11">
        <v>70029</v>
      </c>
      <c r="N222" s="11">
        <v>76681</v>
      </c>
    </row>
    <row r="223" spans="1:17" s="51" customFormat="1" ht="17.100000000000001" customHeight="1">
      <c r="A223" s="96" t="s">
        <v>436</v>
      </c>
      <c r="B223" s="97"/>
      <c r="C223" s="98"/>
      <c r="D223" s="30">
        <f>SUM(D221:D222)</f>
        <v>7</v>
      </c>
      <c r="E223" s="31"/>
      <c r="F223" s="34"/>
      <c r="G223" s="33">
        <f>+G221+G222</f>
        <v>5738</v>
      </c>
      <c r="H223" s="99" t="s">
        <v>436</v>
      </c>
      <c r="I223" s="99"/>
      <c r="J223" s="99"/>
      <c r="K223" s="81">
        <f>SUM(K221:K222)</f>
        <v>2</v>
      </c>
      <c r="L223" s="79"/>
      <c r="M223" s="31"/>
      <c r="N223" s="34"/>
    </row>
    <row r="224" spans="1:17" s="1" customFormat="1" ht="48.75" customHeight="1">
      <c r="A224" s="11">
        <v>198</v>
      </c>
      <c r="B224" s="11" t="s">
        <v>446</v>
      </c>
      <c r="C224" s="11" t="s">
        <v>263</v>
      </c>
      <c r="D224" s="57">
        <v>6</v>
      </c>
      <c r="E224" s="11">
        <v>396353</v>
      </c>
      <c r="F224" s="13">
        <f>+E224+1205</f>
        <v>397558</v>
      </c>
      <c r="G224" s="22">
        <f t="shared" si="7"/>
        <v>1205</v>
      </c>
      <c r="H224" s="104" t="s">
        <v>458</v>
      </c>
      <c r="I224" s="79" t="s">
        <v>446</v>
      </c>
      <c r="J224" s="79" t="s">
        <v>462</v>
      </c>
      <c r="K224" s="81">
        <v>1</v>
      </c>
      <c r="L224" s="79">
        <v>6</v>
      </c>
      <c r="M224" s="11">
        <v>397558</v>
      </c>
      <c r="N224" s="11">
        <f>+M224+1896</f>
        <v>399454</v>
      </c>
    </row>
    <row r="225" spans="1:14" s="1" customFormat="1" ht="48.75" customHeight="1">
      <c r="A225" s="11">
        <v>199</v>
      </c>
      <c r="B225" s="11" t="s">
        <v>402</v>
      </c>
      <c r="C225" s="11" t="s">
        <v>264</v>
      </c>
      <c r="D225" s="57">
        <v>7</v>
      </c>
      <c r="E225" s="11">
        <v>135046</v>
      </c>
      <c r="F225" s="13">
        <v>137474</v>
      </c>
      <c r="G225" s="22">
        <f t="shared" si="7"/>
        <v>2428</v>
      </c>
      <c r="H225" s="104"/>
      <c r="I225" s="79" t="s">
        <v>402</v>
      </c>
      <c r="J225" s="79" t="s">
        <v>467</v>
      </c>
      <c r="K225" s="81">
        <v>1</v>
      </c>
      <c r="L225" s="79">
        <v>7</v>
      </c>
      <c r="M225" s="74">
        <v>137474</v>
      </c>
      <c r="N225" s="74">
        <v>142282</v>
      </c>
    </row>
    <row r="226" spans="1:14" s="1" customFormat="1" ht="48.75" customHeight="1">
      <c r="A226" s="9">
        <v>200</v>
      </c>
      <c r="B226" s="11" t="s">
        <v>401</v>
      </c>
      <c r="C226" s="11" t="s">
        <v>265</v>
      </c>
      <c r="D226" s="57">
        <v>13</v>
      </c>
      <c r="E226" s="11">
        <v>95772</v>
      </c>
      <c r="F226" s="13">
        <v>98343</v>
      </c>
      <c r="G226" s="22">
        <f t="shared" si="7"/>
        <v>2571</v>
      </c>
      <c r="H226" s="104"/>
      <c r="I226" s="79" t="s">
        <v>401</v>
      </c>
      <c r="J226" s="79" t="s">
        <v>462</v>
      </c>
      <c r="K226" s="81">
        <v>1</v>
      </c>
      <c r="L226" s="79">
        <v>13</v>
      </c>
      <c r="M226" s="11">
        <v>98343</v>
      </c>
      <c r="N226" s="11">
        <v>101297</v>
      </c>
    </row>
    <row r="227" spans="1:14" s="51" customFormat="1" ht="17.100000000000001" customHeight="1">
      <c r="A227" s="96" t="s">
        <v>437</v>
      </c>
      <c r="B227" s="97"/>
      <c r="C227" s="98"/>
      <c r="D227" s="30">
        <f>SUM(D224:D226)</f>
        <v>26</v>
      </c>
      <c r="E227" s="31"/>
      <c r="F227" s="34"/>
      <c r="G227" s="33">
        <f>SUM(G224:G226)</f>
        <v>6204</v>
      </c>
      <c r="H227" s="99" t="s">
        <v>437</v>
      </c>
      <c r="I227" s="99"/>
      <c r="J227" s="99"/>
      <c r="K227" s="81">
        <f>SUM(K224:K226)</f>
        <v>3</v>
      </c>
      <c r="L227" s="79"/>
      <c r="M227" s="31"/>
      <c r="N227" s="34"/>
    </row>
    <row r="228" spans="1:14" s="1" customFormat="1" ht="26.25" customHeight="1">
      <c r="A228" s="11">
        <v>201</v>
      </c>
      <c r="B228" s="11" t="s">
        <v>403</v>
      </c>
      <c r="C228" s="11" t="s">
        <v>266</v>
      </c>
      <c r="D228" s="57">
        <v>6</v>
      </c>
      <c r="E228" s="11">
        <v>162995</v>
      </c>
      <c r="F228" s="11">
        <v>167560</v>
      </c>
      <c r="G228" s="22">
        <f t="shared" si="7"/>
        <v>4565</v>
      </c>
      <c r="H228" s="104" t="s">
        <v>403</v>
      </c>
      <c r="I228" s="79" t="s">
        <v>403</v>
      </c>
      <c r="J228" s="79" t="s">
        <v>462</v>
      </c>
      <c r="K228" s="81">
        <v>1</v>
      </c>
      <c r="L228" s="79">
        <v>6</v>
      </c>
      <c r="M228" s="11">
        <v>167560</v>
      </c>
      <c r="N228" s="11">
        <v>181211</v>
      </c>
    </row>
    <row r="229" spans="1:14" s="1" customFormat="1" ht="26.25" customHeight="1">
      <c r="A229" s="11">
        <v>202</v>
      </c>
      <c r="B229" s="11" t="s">
        <v>403</v>
      </c>
      <c r="C229" s="11" t="s">
        <v>267</v>
      </c>
      <c r="D229" s="57">
        <v>10</v>
      </c>
      <c r="E229" s="11">
        <v>98270</v>
      </c>
      <c r="F229" s="11">
        <v>111922</v>
      </c>
      <c r="G229" s="22">
        <f t="shared" si="7"/>
        <v>13652</v>
      </c>
      <c r="H229" s="104"/>
      <c r="I229" s="79" t="s">
        <v>403</v>
      </c>
      <c r="J229" s="79" t="s">
        <v>462</v>
      </c>
      <c r="K229" s="81">
        <v>1</v>
      </c>
      <c r="L229" s="79">
        <v>10</v>
      </c>
      <c r="M229" s="74">
        <v>92136</v>
      </c>
      <c r="N229" s="74">
        <v>107360</v>
      </c>
    </row>
    <row r="230" spans="1:14" s="1" customFormat="1" ht="26.25" customHeight="1">
      <c r="A230" s="9">
        <v>203</v>
      </c>
      <c r="B230" s="11" t="s">
        <v>403</v>
      </c>
      <c r="C230" s="11" t="s">
        <v>268</v>
      </c>
      <c r="D230" s="57">
        <v>17</v>
      </c>
      <c r="E230" s="11">
        <v>46336</v>
      </c>
      <c r="F230" s="11">
        <v>67898</v>
      </c>
      <c r="G230" s="22">
        <f t="shared" si="7"/>
        <v>21562</v>
      </c>
      <c r="H230" s="104"/>
      <c r="I230" s="79" t="s">
        <v>403</v>
      </c>
      <c r="J230" s="79" t="s">
        <v>462</v>
      </c>
      <c r="K230" s="81">
        <v>1</v>
      </c>
      <c r="L230" s="79">
        <v>17</v>
      </c>
      <c r="M230" s="74">
        <v>111922</v>
      </c>
      <c r="N230" s="74">
        <f>+M230+3125</f>
        <v>115047</v>
      </c>
    </row>
    <row r="231" spans="1:14" s="1" customFormat="1" ht="26.25" customHeight="1">
      <c r="A231" s="11">
        <v>204</v>
      </c>
      <c r="B231" s="11" t="s">
        <v>403</v>
      </c>
      <c r="C231" s="11" t="s">
        <v>269</v>
      </c>
      <c r="D231" s="57">
        <v>2</v>
      </c>
      <c r="E231" s="11">
        <v>9234</v>
      </c>
      <c r="F231" s="11">
        <v>17929</v>
      </c>
      <c r="G231" s="22">
        <f t="shared" si="7"/>
        <v>8695</v>
      </c>
      <c r="H231" s="104"/>
      <c r="I231" s="79" t="s">
        <v>403</v>
      </c>
      <c r="J231" s="79" t="s">
        <v>462</v>
      </c>
      <c r="K231" s="81">
        <v>1</v>
      </c>
      <c r="L231" s="79">
        <v>2</v>
      </c>
      <c r="M231" s="11">
        <v>67898</v>
      </c>
      <c r="N231" s="11">
        <f>+M231+3165</f>
        <v>71063</v>
      </c>
    </row>
    <row r="232" spans="1:14" s="1" customFormat="1" ht="26.25" customHeight="1">
      <c r="A232" s="11">
        <v>205</v>
      </c>
      <c r="B232" s="11" t="s">
        <v>403</v>
      </c>
      <c r="C232" s="11" t="s">
        <v>270</v>
      </c>
      <c r="D232" s="67">
        <v>2</v>
      </c>
      <c r="E232" s="11">
        <v>17929</v>
      </c>
      <c r="F232" s="11">
        <v>17929</v>
      </c>
      <c r="G232" s="22">
        <f t="shared" ref="G232" si="8">+F232-E232</f>
        <v>0</v>
      </c>
      <c r="H232" s="104"/>
      <c r="I232" s="79" t="s">
        <v>403</v>
      </c>
      <c r="J232" s="79" t="s">
        <v>462</v>
      </c>
      <c r="K232" s="81">
        <v>1</v>
      </c>
      <c r="L232" s="79">
        <v>2</v>
      </c>
      <c r="M232" s="11">
        <v>17929</v>
      </c>
      <c r="N232" s="11">
        <f>+M232+2315</f>
        <v>20244</v>
      </c>
    </row>
    <row r="233" spans="1:14" s="50" customFormat="1" ht="17.100000000000001" customHeight="1">
      <c r="A233" s="96" t="s">
        <v>438</v>
      </c>
      <c r="B233" s="97"/>
      <c r="C233" s="98"/>
      <c r="D233" s="37">
        <f>SUM(D228:D232)</f>
        <v>37</v>
      </c>
      <c r="E233" s="31"/>
      <c r="F233" s="31"/>
      <c r="G233" s="33">
        <f>SUM(G228:G232)</f>
        <v>48474</v>
      </c>
      <c r="H233" s="99" t="s">
        <v>438</v>
      </c>
      <c r="I233" s="99"/>
      <c r="J233" s="99"/>
      <c r="K233" s="81">
        <f>SUM(K228:K232)</f>
        <v>5</v>
      </c>
      <c r="L233" s="79"/>
      <c r="M233" s="31"/>
      <c r="N233" s="31"/>
    </row>
    <row r="234" spans="1:14" s="1" customFormat="1" ht="45" customHeight="1">
      <c r="A234" s="11">
        <v>206</v>
      </c>
      <c r="B234" s="11" t="s">
        <v>404</v>
      </c>
      <c r="C234" s="11" t="s">
        <v>270</v>
      </c>
      <c r="D234" s="94">
        <v>5</v>
      </c>
      <c r="E234" s="11">
        <v>26497</v>
      </c>
      <c r="F234" s="11">
        <v>27833</v>
      </c>
      <c r="G234" s="22">
        <f t="shared" si="7"/>
        <v>1336</v>
      </c>
      <c r="H234" s="104" t="s">
        <v>459</v>
      </c>
      <c r="I234" s="79" t="s">
        <v>404</v>
      </c>
      <c r="J234" s="79" t="s">
        <v>467</v>
      </c>
      <c r="K234" s="81">
        <v>1</v>
      </c>
      <c r="L234" s="79">
        <v>4</v>
      </c>
      <c r="M234" s="11">
        <v>27833</v>
      </c>
      <c r="N234" s="11">
        <v>36180</v>
      </c>
    </row>
    <row r="235" spans="1:14" s="1" customFormat="1" ht="45" customHeight="1">
      <c r="A235" s="9">
        <v>207</v>
      </c>
      <c r="B235" s="11" t="s">
        <v>404</v>
      </c>
      <c r="C235" s="11" t="s">
        <v>271</v>
      </c>
      <c r="D235" s="95"/>
      <c r="E235" s="11">
        <v>175887</v>
      </c>
      <c r="F235" s="11">
        <f>+E235</f>
        <v>175887</v>
      </c>
      <c r="G235" s="22">
        <f t="shared" si="7"/>
        <v>0</v>
      </c>
      <c r="H235" s="104"/>
      <c r="I235" s="79" t="s">
        <v>404</v>
      </c>
      <c r="J235" s="79" t="s">
        <v>462</v>
      </c>
      <c r="K235" s="81">
        <v>1</v>
      </c>
      <c r="L235" s="79">
        <v>1</v>
      </c>
      <c r="M235" s="74">
        <v>175887</v>
      </c>
      <c r="N235" s="74">
        <f>+M235</f>
        <v>175887</v>
      </c>
    </row>
    <row r="236" spans="1:14" s="51" customFormat="1" ht="17.100000000000001" customHeight="1">
      <c r="A236" s="96" t="s">
        <v>439</v>
      </c>
      <c r="B236" s="97"/>
      <c r="C236" s="98"/>
      <c r="D236" s="30">
        <f>+D234</f>
        <v>5</v>
      </c>
      <c r="E236" s="31"/>
      <c r="F236" s="31"/>
      <c r="G236" s="33">
        <f>SUM(G234:G235)</f>
        <v>1336</v>
      </c>
      <c r="H236" s="99" t="s">
        <v>439</v>
      </c>
      <c r="I236" s="99"/>
      <c r="J236" s="99"/>
      <c r="K236" s="81">
        <f>SUM(K234:K235)</f>
        <v>2</v>
      </c>
      <c r="L236" s="79"/>
      <c r="M236" s="31"/>
      <c r="N236" s="31"/>
    </row>
    <row r="237" spans="1:14" s="1" customFormat="1" ht="58.5" customHeight="1">
      <c r="A237" s="11">
        <v>208</v>
      </c>
      <c r="B237" s="11" t="s">
        <v>405</v>
      </c>
      <c r="C237" s="11" t="s">
        <v>272</v>
      </c>
      <c r="D237" s="94">
        <v>6</v>
      </c>
      <c r="E237" s="11">
        <v>63137</v>
      </c>
      <c r="F237" s="11">
        <f>+E237</f>
        <v>63137</v>
      </c>
      <c r="G237" s="22">
        <f t="shared" si="7"/>
        <v>0</v>
      </c>
      <c r="H237" s="104" t="s">
        <v>405</v>
      </c>
      <c r="I237" s="79" t="s">
        <v>405</v>
      </c>
      <c r="J237" s="79" t="s">
        <v>467</v>
      </c>
      <c r="K237" s="81">
        <v>1</v>
      </c>
      <c r="L237" s="79">
        <v>3</v>
      </c>
      <c r="M237" s="74">
        <v>62567</v>
      </c>
      <c r="N237" s="74">
        <v>65864</v>
      </c>
    </row>
    <row r="238" spans="1:14" s="1" customFormat="1" ht="58.5" customHeight="1">
      <c r="A238" s="11">
        <v>209</v>
      </c>
      <c r="B238" s="11" t="s">
        <v>405</v>
      </c>
      <c r="C238" s="11" t="s">
        <v>273</v>
      </c>
      <c r="D238" s="95"/>
      <c r="E238" s="11">
        <v>17417</v>
      </c>
      <c r="F238" s="11">
        <f>+E238</f>
        <v>17417</v>
      </c>
      <c r="G238" s="22">
        <f t="shared" si="7"/>
        <v>0</v>
      </c>
      <c r="H238" s="104"/>
      <c r="I238" s="79" t="s">
        <v>405</v>
      </c>
      <c r="J238" s="79" t="s">
        <v>462</v>
      </c>
      <c r="K238" s="81">
        <v>1</v>
      </c>
      <c r="L238" s="79">
        <v>3</v>
      </c>
      <c r="M238" s="11">
        <v>17417</v>
      </c>
      <c r="N238" s="11">
        <f>+M238+2365</f>
        <v>19782</v>
      </c>
    </row>
    <row r="239" spans="1:14" s="51" customFormat="1" ht="17.100000000000001" customHeight="1">
      <c r="A239" s="96" t="s">
        <v>449</v>
      </c>
      <c r="B239" s="97"/>
      <c r="C239" s="98"/>
      <c r="D239" s="30">
        <f>+D237</f>
        <v>6</v>
      </c>
      <c r="E239" s="31"/>
      <c r="F239" s="31"/>
      <c r="G239" s="33">
        <f>SUM(G237:G238)</f>
        <v>0</v>
      </c>
      <c r="H239" s="99" t="s">
        <v>440</v>
      </c>
      <c r="I239" s="99"/>
      <c r="J239" s="99"/>
      <c r="K239" s="81">
        <f>SUM(K237:K238)</f>
        <v>2</v>
      </c>
      <c r="L239" s="79">
        <v>6</v>
      </c>
      <c r="M239" s="31"/>
      <c r="N239" s="31"/>
    </row>
    <row r="240" spans="1:14" s="1" customFormat="1" ht="51.75" customHeight="1">
      <c r="A240" s="9">
        <v>210</v>
      </c>
      <c r="B240" s="11" t="s">
        <v>406</v>
      </c>
      <c r="C240" s="11" t="s">
        <v>274</v>
      </c>
      <c r="D240" s="57">
        <v>1</v>
      </c>
      <c r="E240" s="11">
        <v>342102</v>
      </c>
      <c r="F240" s="11">
        <v>344338</v>
      </c>
      <c r="G240" s="22">
        <f t="shared" si="7"/>
        <v>2236</v>
      </c>
      <c r="H240" s="104" t="s">
        <v>406</v>
      </c>
      <c r="I240" s="79" t="s">
        <v>406</v>
      </c>
      <c r="J240" s="79" t="s">
        <v>462</v>
      </c>
      <c r="K240" s="81">
        <v>1</v>
      </c>
      <c r="L240" s="79">
        <v>1</v>
      </c>
      <c r="M240" s="11">
        <v>344338</v>
      </c>
      <c r="N240" s="11">
        <v>346565</v>
      </c>
    </row>
    <row r="241" spans="1:17" s="1" customFormat="1" ht="51.75" customHeight="1">
      <c r="A241" s="11">
        <v>211</v>
      </c>
      <c r="B241" s="11" t="s">
        <v>406</v>
      </c>
      <c r="C241" s="11" t="s">
        <v>275</v>
      </c>
      <c r="D241" s="57">
        <v>8</v>
      </c>
      <c r="E241" s="11">
        <v>102647</v>
      </c>
      <c r="F241" s="11">
        <v>105323</v>
      </c>
      <c r="G241" s="22">
        <f t="shared" si="7"/>
        <v>2676</v>
      </c>
      <c r="H241" s="104"/>
      <c r="I241" s="79" t="s">
        <v>406</v>
      </c>
      <c r="J241" s="79" t="s">
        <v>467</v>
      </c>
      <c r="K241" s="81">
        <v>1</v>
      </c>
      <c r="L241" s="79">
        <v>8</v>
      </c>
      <c r="M241" s="74">
        <v>105323</v>
      </c>
      <c r="N241" s="74">
        <v>108481</v>
      </c>
    </row>
    <row r="242" spans="1:17" s="51" customFormat="1" ht="17.100000000000001" customHeight="1">
      <c r="A242" s="96" t="s">
        <v>441</v>
      </c>
      <c r="B242" s="97"/>
      <c r="C242" s="98"/>
      <c r="D242" s="30">
        <f>SUM(D240:D241)</f>
        <v>9</v>
      </c>
      <c r="E242" s="31"/>
      <c r="F242" s="31"/>
      <c r="G242" s="33">
        <f>SUM(G240:G241)</f>
        <v>4912</v>
      </c>
      <c r="H242" s="99" t="s">
        <v>441</v>
      </c>
      <c r="I242" s="99"/>
      <c r="J242" s="99"/>
      <c r="K242" s="81">
        <f>SUM(K240:K241)</f>
        <v>2</v>
      </c>
      <c r="L242" s="79"/>
      <c r="M242" s="31"/>
      <c r="N242" s="31"/>
    </row>
    <row r="243" spans="1:17" s="1" customFormat="1" ht="36.75" customHeight="1">
      <c r="A243" s="11">
        <v>212</v>
      </c>
      <c r="B243" s="11" t="s">
        <v>407</v>
      </c>
      <c r="C243" s="11" t="s">
        <v>278</v>
      </c>
      <c r="D243" s="57">
        <v>1</v>
      </c>
      <c r="E243" s="11">
        <v>186555</v>
      </c>
      <c r="F243" s="11">
        <v>186854</v>
      </c>
      <c r="G243" s="22">
        <f t="shared" si="7"/>
        <v>299</v>
      </c>
      <c r="H243" s="104" t="s">
        <v>460</v>
      </c>
      <c r="I243" s="79" t="s">
        <v>460</v>
      </c>
      <c r="J243" s="79" t="s">
        <v>462</v>
      </c>
      <c r="K243" s="81">
        <v>1</v>
      </c>
      <c r="L243" s="79">
        <v>1</v>
      </c>
      <c r="M243" s="11">
        <v>186854</v>
      </c>
      <c r="N243" s="11">
        <v>189331</v>
      </c>
    </row>
    <row r="244" spans="1:17" s="1" customFormat="1" ht="36.75" customHeight="1">
      <c r="A244" s="9">
        <v>213</v>
      </c>
      <c r="B244" s="11" t="s">
        <v>407</v>
      </c>
      <c r="C244" s="11" t="s">
        <v>279</v>
      </c>
      <c r="D244" s="57">
        <v>10</v>
      </c>
      <c r="E244" s="11">
        <v>114635</v>
      </c>
      <c r="F244" s="11">
        <v>130056</v>
      </c>
      <c r="G244" s="22">
        <f t="shared" si="7"/>
        <v>15421</v>
      </c>
      <c r="H244" s="104"/>
      <c r="I244" s="79" t="s">
        <v>407</v>
      </c>
      <c r="J244" s="79" t="s">
        <v>467</v>
      </c>
      <c r="K244" s="81">
        <v>1</v>
      </c>
      <c r="L244" s="79">
        <v>10</v>
      </c>
      <c r="M244" s="74">
        <v>130056</v>
      </c>
      <c r="N244" s="74">
        <v>138206</v>
      </c>
    </row>
    <row r="245" spans="1:17" s="1" customFormat="1" ht="36.75" customHeight="1">
      <c r="A245" s="11">
        <v>214</v>
      </c>
      <c r="B245" s="11" t="s">
        <v>407</v>
      </c>
      <c r="C245" s="11" t="s">
        <v>280</v>
      </c>
      <c r="D245" s="57">
        <v>4</v>
      </c>
      <c r="E245" s="11">
        <v>104692</v>
      </c>
      <c r="F245" s="11">
        <v>118623</v>
      </c>
      <c r="G245" s="22">
        <f t="shared" si="7"/>
        <v>13931</v>
      </c>
      <c r="H245" s="104"/>
      <c r="I245" s="79" t="s">
        <v>407</v>
      </c>
      <c r="J245" s="79" t="s">
        <v>462</v>
      </c>
      <c r="K245" s="81">
        <v>1</v>
      </c>
      <c r="L245" s="79">
        <v>4</v>
      </c>
      <c r="M245" s="74">
        <v>118623</v>
      </c>
      <c r="N245" s="74">
        <v>131267</v>
      </c>
    </row>
    <row r="246" spans="1:17" s="1" customFormat="1" ht="36.75" customHeight="1">
      <c r="A246" s="11">
        <v>215</v>
      </c>
      <c r="B246" s="11" t="s">
        <v>407</v>
      </c>
      <c r="C246" s="11" t="s">
        <v>281</v>
      </c>
      <c r="D246" s="57">
        <v>3</v>
      </c>
      <c r="E246" s="11">
        <v>105361</v>
      </c>
      <c r="F246" s="11">
        <v>111362</v>
      </c>
      <c r="G246" s="22">
        <f t="shared" si="7"/>
        <v>6001</v>
      </c>
      <c r="H246" s="104"/>
      <c r="I246" s="79" t="s">
        <v>407</v>
      </c>
      <c r="J246" s="79" t="s">
        <v>462</v>
      </c>
      <c r="K246" s="81">
        <v>1</v>
      </c>
      <c r="L246" s="79">
        <v>3</v>
      </c>
      <c r="M246" s="11">
        <v>111362</v>
      </c>
      <c r="N246" s="11">
        <v>116832</v>
      </c>
    </row>
    <row r="247" spans="1:17" s="51" customFormat="1" ht="17.100000000000001" customHeight="1">
      <c r="A247" s="96" t="s">
        <v>442</v>
      </c>
      <c r="B247" s="97"/>
      <c r="C247" s="98"/>
      <c r="D247" s="30">
        <f>SUM(D243:D246)</f>
        <v>18</v>
      </c>
      <c r="E247" s="31"/>
      <c r="F247" s="31"/>
      <c r="G247" s="33">
        <f>SUM(G243:G246)</f>
        <v>35652</v>
      </c>
      <c r="H247" s="99" t="s">
        <v>442</v>
      </c>
      <c r="I247" s="99"/>
      <c r="J247" s="99"/>
      <c r="K247" s="81">
        <f>SUM(K243:K246)</f>
        <v>4</v>
      </c>
      <c r="L247" s="79"/>
      <c r="M247" s="31"/>
      <c r="N247" s="31"/>
    </row>
    <row r="248" spans="1:17" s="1" customFormat="1" ht="82.5" customHeight="1">
      <c r="A248" s="9">
        <v>216</v>
      </c>
      <c r="B248" s="11" t="s">
        <v>408</v>
      </c>
      <c r="C248" s="11" t="s">
        <v>282</v>
      </c>
      <c r="D248" s="57">
        <v>12</v>
      </c>
      <c r="E248" s="11">
        <v>82653</v>
      </c>
      <c r="F248" s="11">
        <v>82653</v>
      </c>
      <c r="G248" s="22">
        <f t="shared" si="7"/>
        <v>0</v>
      </c>
      <c r="H248" s="104" t="s">
        <v>408</v>
      </c>
      <c r="I248" s="79" t="s">
        <v>408</v>
      </c>
      <c r="J248" s="79" t="s">
        <v>467</v>
      </c>
      <c r="K248" s="81">
        <v>1</v>
      </c>
      <c r="L248" s="79">
        <v>12</v>
      </c>
      <c r="M248" s="74">
        <v>82653</v>
      </c>
      <c r="N248" s="74">
        <v>84276</v>
      </c>
    </row>
    <row r="249" spans="1:17" s="1" customFormat="1" ht="82.5" customHeight="1">
      <c r="A249" s="11">
        <v>217</v>
      </c>
      <c r="B249" s="11" t="s">
        <v>408</v>
      </c>
      <c r="C249" s="11" t="s">
        <v>283</v>
      </c>
      <c r="D249" s="57">
        <v>2</v>
      </c>
      <c r="E249" s="11">
        <v>0</v>
      </c>
      <c r="F249" s="11">
        <v>0</v>
      </c>
      <c r="G249" s="22">
        <f t="shared" si="7"/>
        <v>0</v>
      </c>
      <c r="H249" s="104"/>
      <c r="I249" s="79" t="s">
        <v>408</v>
      </c>
      <c r="J249" s="79" t="s">
        <v>462</v>
      </c>
      <c r="K249" s="81">
        <v>1</v>
      </c>
      <c r="L249" s="79">
        <v>2</v>
      </c>
      <c r="M249" s="11">
        <v>17525</v>
      </c>
      <c r="N249" s="11">
        <v>52468</v>
      </c>
    </row>
    <row r="250" spans="1:17" s="51" customFormat="1" ht="17.100000000000001" customHeight="1">
      <c r="A250" s="96" t="s">
        <v>443</v>
      </c>
      <c r="B250" s="97"/>
      <c r="C250" s="98"/>
      <c r="D250" s="30">
        <f>SUM(D248:D249)</f>
        <v>14</v>
      </c>
      <c r="E250" s="31"/>
      <c r="F250" s="31"/>
      <c r="G250" s="33">
        <f>SUM(G248:G249)</f>
        <v>0</v>
      </c>
      <c r="H250" s="99" t="s">
        <v>443</v>
      </c>
      <c r="I250" s="99"/>
      <c r="J250" s="99"/>
      <c r="K250" s="81">
        <f>SUM(K248:K249)</f>
        <v>2</v>
      </c>
      <c r="L250" s="79"/>
      <c r="M250" s="31"/>
      <c r="N250" s="31"/>
    </row>
    <row r="251" spans="1:17" s="1" customFormat="1" ht="69.75" customHeight="1">
      <c r="A251" s="11">
        <v>218</v>
      </c>
      <c r="B251" s="11" t="s">
        <v>409</v>
      </c>
      <c r="C251" s="11" t="s">
        <v>284</v>
      </c>
      <c r="D251" s="57">
        <v>1</v>
      </c>
      <c r="E251" s="11">
        <v>91478</v>
      </c>
      <c r="F251" s="11">
        <v>93355</v>
      </c>
      <c r="G251" s="22">
        <f t="shared" si="7"/>
        <v>1877</v>
      </c>
      <c r="H251" s="104" t="s">
        <v>409</v>
      </c>
      <c r="I251" s="79" t="s">
        <v>409</v>
      </c>
      <c r="J251" s="79" t="s">
        <v>462</v>
      </c>
      <c r="K251" s="81">
        <v>1</v>
      </c>
      <c r="L251" s="79">
        <v>1</v>
      </c>
      <c r="M251" s="11">
        <v>93355</v>
      </c>
      <c r="N251" s="11">
        <v>97337</v>
      </c>
    </row>
    <row r="252" spans="1:17" s="1" customFormat="1" ht="69.75" customHeight="1">
      <c r="A252" s="9">
        <v>219</v>
      </c>
      <c r="B252" s="11" t="s">
        <v>409</v>
      </c>
      <c r="C252" s="11" t="s">
        <v>285</v>
      </c>
      <c r="D252" s="57">
        <v>6</v>
      </c>
      <c r="E252" s="11">
        <v>70530</v>
      </c>
      <c r="F252" s="11">
        <v>73677</v>
      </c>
      <c r="G252" s="22">
        <f>+F252-E252</f>
        <v>3147</v>
      </c>
      <c r="H252" s="104"/>
      <c r="I252" s="79" t="s">
        <v>409</v>
      </c>
      <c r="J252" s="79" t="s">
        <v>462</v>
      </c>
      <c r="K252" s="81">
        <v>1</v>
      </c>
      <c r="L252" s="79">
        <v>6</v>
      </c>
      <c r="M252" s="74">
        <v>73677</v>
      </c>
      <c r="N252" s="74">
        <v>80415</v>
      </c>
    </row>
    <row r="253" spans="1:17" s="51" customFormat="1" ht="17.100000000000001" customHeight="1">
      <c r="A253" s="96" t="s">
        <v>444</v>
      </c>
      <c r="B253" s="97"/>
      <c r="C253" s="98"/>
      <c r="D253" s="30">
        <f>+D251+D252</f>
        <v>7</v>
      </c>
      <c r="E253" s="31"/>
      <c r="F253" s="31"/>
      <c r="G253" s="33">
        <f>SUM(G251:G252)</f>
        <v>5024</v>
      </c>
      <c r="H253" s="99" t="s">
        <v>444</v>
      </c>
      <c r="I253" s="99"/>
      <c r="J253" s="99"/>
      <c r="K253" s="81">
        <f>SUM(K251:K252)</f>
        <v>2</v>
      </c>
      <c r="L253" s="79">
        <f>SUM(L251:L252)</f>
        <v>7</v>
      </c>
      <c r="M253" s="31"/>
      <c r="N253" s="31"/>
    </row>
    <row r="254" spans="1:17" s="8" customFormat="1" ht="55.5" customHeight="1">
      <c r="A254" s="11">
        <v>220</v>
      </c>
      <c r="B254" s="11" t="s">
        <v>286</v>
      </c>
      <c r="C254" s="11"/>
      <c r="D254" s="55"/>
      <c r="E254" s="11">
        <v>0</v>
      </c>
      <c r="F254" s="11">
        <f>+[1]FERIAS!A158</f>
        <v>302750</v>
      </c>
      <c r="G254" s="22">
        <f>+F254-E254</f>
        <v>302750</v>
      </c>
      <c r="H254" s="104" t="s">
        <v>293</v>
      </c>
      <c r="I254" s="79" t="s">
        <v>286</v>
      </c>
      <c r="J254" s="79"/>
      <c r="K254" s="81">
        <v>1</v>
      </c>
      <c r="L254" s="83"/>
      <c r="M254" s="11">
        <v>0</v>
      </c>
      <c r="N254" s="11">
        <v>442430</v>
      </c>
    </row>
    <row r="255" spans="1:17" s="8" customFormat="1" ht="55.5" customHeight="1">
      <c r="A255" s="11">
        <v>221</v>
      </c>
      <c r="B255" s="11" t="s">
        <v>400</v>
      </c>
      <c r="C255" s="11" t="s">
        <v>262</v>
      </c>
      <c r="D255" s="57">
        <v>32</v>
      </c>
      <c r="E255" s="11">
        <v>230384</v>
      </c>
      <c r="F255" s="13">
        <v>240011</v>
      </c>
      <c r="G255" s="22">
        <f>+F255-E255</f>
        <v>9627</v>
      </c>
      <c r="H255" s="104"/>
      <c r="I255" s="79" t="s">
        <v>400</v>
      </c>
      <c r="J255" s="79" t="s">
        <v>462</v>
      </c>
      <c r="K255" s="81">
        <v>1</v>
      </c>
      <c r="L255" s="79">
        <v>32</v>
      </c>
      <c r="M255" s="11">
        <v>240011</v>
      </c>
      <c r="N255" s="11">
        <v>261505</v>
      </c>
    </row>
    <row r="256" spans="1:17" s="8" customFormat="1" ht="55.5" customHeight="1">
      <c r="A256" s="9">
        <v>222</v>
      </c>
      <c r="B256" s="11" t="s">
        <v>245</v>
      </c>
      <c r="C256" s="11" t="s">
        <v>246</v>
      </c>
      <c r="D256" s="57">
        <v>14</v>
      </c>
      <c r="E256" s="11">
        <v>55095</v>
      </c>
      <c r="F256" s="11">
        <f>+E256</f>
        <v>55095</v>
      </c>
      <c r="G256" s="22">
        <f>+F256-E256</f>
        <v>0</v>
      </c>
      <c r="H256" s="104"/>
      <c r="I256" s="79" t="s">
        <v>245</v>
      </c>
      <c r="J256" s="79" t="s">
        <v>462</v>
      </c>
      <c r="K256" s="81">
        <v>1</v>
      </c>
      <c r="L256" s="79">
        <v>14</v>
      </c>
      <c r="M256" s="11">
        <v>55095</v>
      </c>
      <c r="N256" s="11">
        <v>60221</v>
      </c>
      <c r="Q256" s="35"/>
    </row>
    <row r="257" spans="1:15" s="8" customFormat="1" ht="55.5" customHeight="1">
      <c r="A257" s="11">
        <v>223</v>
      </c>
      <c r="B257" s="11" t="s">
        <v>178</v>
      </c>
      <c r="C257" s="11" t="s">
        <v>179</v>
      </c>
      <c r="D257" s="55">
        <v>46</v>
      </c>
      <c r="E257" s="11">
        <v>454097</v>
      </c>
      <c r="F257" s="11">
        <v>476844</v>
      </c>
      <c r="G257" s="22">
        <f>+F257-E257</f>
        <v>22747</v>
      </c>
      <c r="H257" s="104"/>
      <c r="I257" s="79" t="s">
        <v>178</v>
      </c>
      <c r="J257" s="79" t="s">
        <v>462</v>
      </c>
      <c r="K257" s="81">
        <v>1</v>
      </c>
      <c r="L257" s="83">
        <v>46</v>
      </c>
      <c r="M257" s="11">
        <v>476844</v>
      </c>
      <c r="N257" s="11">
        <v>496222</v>
      </c>
    </row>
    <row r="258" spans="1:15" s="51" customFormat="1" ht="17.100000000000001" customHeight="1">
      <c r="A258" s="96" t="s">
        <v>445</v>
      </c>
      <c r="B258" s="97"/>
      <c r="C258" s="98"/>
      <c r="D258" s="68">
        <f>SUM(D255:D257)</f>
        <v>92</v>
      </c>
      <c r="E258" s="48"/>
      <c r="F258" s="36"/>
      <c r="G258" s="49">
        <f>SUM(G254:G257)</f>
        <v>335124</v>
      </c>
      <c r="H258" s="99" t="s">
        <v>445</v>
      </c>
      <c r="I258" s="99"/>
      <c r="J258" s="99"/>
      <c r="K258" s="81">
        <f>SUM(K254:K257)</f>
        <v>4</v>
      </c>
      <c r="L258" s="83">
        <f>SUM(L255:L257)</f>
        <v>92</v>
      </c>
      <c r="M258" s="48"/>
      <c r="N258" s="36"/>
    </row>
    <row r="259" spans="1:15">
      <c r="A259" s="5"/>
      <c r="B259" s="1"/>
      <c r="C259" s="1"/>
      <c r="D259" s="1"/>
      <c r="E259" s="1"/>
      <c r="H259" s="86"/>
      <c r="I259" s="87"/>
      <c r="J259" s="87"/>
      <c r="K259" s="87"/>
      <c r="L259" s="87"/>
      <c r="M259" s="1"/>
      <c r="N259" s="1"/>
      <c r="O259" s="5"/>
    </row>
    <row r="260" spans="1:15">
      <c r="B260"/>
      <c r="C260"/>
      <c r="D260"/>
      <c r="E260"/>
      <c r="F260"/>
      <c r="G260"/>
      <c r="I260" s="5"/>
      <c r="J260" s="5"/>
      <c r="K260" s="5"/>
      <c r="L260" s="5"/>
      <c r="M260" s="5"/>
      <c r="N260" s="5"/>
    </row>
    <row r="261" spans="1:15" ht="21">
      <c r="B261"/>
      <c r="C261"/>
      <c r="D261"/>
      <c r="E261"/>
      <c r="F261"/>
      <c r="G261"/>
      <c r="H261" s="90">
        <v>88</v>
      </c>
      <c r="I261" s="89" t="s">
        <v>467</v>
      </c>
    </row>
    <row r="262" spans="1:15" ht="21">
      <c r="B262"/>
      <c r="C262"/>
      <c r="D262"/>
      <c r="E262"/>
      <c r="F262"/>
      <c r="G262" s="54"/>
      <c r="H262" s="90">
        <v>132</v>
      </c>
      <c r="I262" s="89" t="s">
        <v>468</v>
      </c>
    </row>
    <row r="263" spans="1:15" ht="21">
      <c r="B263"/>
      <c r="C263"/>
      <c r="D263"/>
      <c r="E263"/>
      <c r="F263"/>
      <c r="G263"/>
      <c r="H263" s="90">
        <v>1</v>
      </c>
      <c r="I263" s="89" t="s">
        <v>20</v>
      </c>
    </row>
    <row r="264" spans="1:15" ht="21">
      <c r="B264"/>
      <c r="C264"/>
      <c r="D264"/>
      <c r="E264"/>
      <c r="F264"/>
      <c r="G264"/>
      <c r="H264" s="90" t="s">
        <v>469</v>
      </c>
      <c r="I264" s="91" t="s">
        <v>470</v>
      </c>
    </row>
    <row r="265" spans="1:15">
      <c r="B265"/>
      <c r="C265"/>
      <c r="D265"/>
      <c r="E265"/>
      <c r="F265"/>
      <c r="G265"/>
      <c r="H265"/>
    </row>
    <row r="266" spans="1:15">
      <c r="B266"/>
      <c r="C266"/>
      <c r="D266"/>
      <c r="E266"/>
      <c r="F266"/>
      <c r="G266"/>
      <c r="H266"/>
      <c r="I266" s="88"/>
    </row>
    <row r="267" spans="1:15">
      <c r="B267"/>
      <c r="C267"/>
      <c r="D267"/>
      <c r="E267"/>
      <c r="F267"/>
      <c r="G267"/>
      <c r="H267"/>
    </row>
    <row r="268" spans="1:15">
      <c r="B268"/>
      <c r="C268"/>
      <c r="D268"/>
      <c r="E268"/>
      <c r="F268"/>
      <c r="G268"/>
      <c r="H268"/>
    </row>
    <row r="269" spans="1:15">
      <c r="B269"/>
      <c r="C269"/>
      <c r="D269"/>
      <c r="E269"/>
      <c r="F269"/>
      <c r="G269"/>
      <c r="H269"/>
    </row>
    <row r="270" spans="1:15">
      <c r="B270"/>
      <c r="C270"/>
      <c r="D270"/>
      <c r="E270"/>
      <c r="F270"/>
      <c r="G270"/>
      <c r="H270"/>
    </row>
    <row r="271" spans="1:15">
      <c r="B271"/>
      <c r="C271"/>
      <c r="D271"/>
      <c r="E271"/>
      <c r="F271"/>
      <c r="G271"/>
      <c r="H271"/>
    </row>
    <row r="272" spans="1:15">
      <c r="H272"/>
    </row>
  </sheetData>
  <mergeCells count="92">
    <mergeCell ref="H1:L1"/>
    <mergeCell ref="H2:L2"/>
    <mergeCell ref="H97:H122"/>
    <mergeCell ref="H128:H129"/>
    <mergeCell ref="H3:L3"/>
    <mergeCell ref="H123:J123"/>
    <mergeCell ref="H125:J125"/>
    <mergeCell ref="H67:J67"/>
    <mergeCell ref="H71:J71"/>
    <mergeCell ref="H79:J79"/>
    <mergeCell ref="H82:J82"/>
    <mergeCell ref="H5:H66"/>
    <mergeCell ref="H68:H70"/>
    <mergeCell ref="H72:H78"/>
    <mergeCell ref="H80:H81"/>
    <mergeCell ref="H83:H87"/>
    <mergeCell ref="H258:J258"/>
    <mergeCell ref="H254:H257"/>
    <mergeCell ref="H248:H249"/>
    <mergeCell ref="H251:H252"/>
    <mergeCell ref="H127:J127"/>
    <mergeCell ref="H220:J220"/>
    <mergeCell ref="H223:J223"/>
    <mergeCell ref="H247:J247"/>
    <mergeCell ref="H250:J250"/>
    <mergeCell ref="H253:J253"/>
    <mergeCell ref="H243:H246"/>
    <mergeCell ref="H218:H219"/>
    <mergeCell ref="H221:H222"/>
    <mergeCell ref="H130:J130"/>
    <mergeCell ref="H233:J233"/>
    <mergeCell ref="H237:H238"/>
    <mergeCell ref="L169:L170"/>
    <mergeCell ref="H171:J171"/>
    <mergeCell ref="H173:J173"/>
    <mergeCell ref="H131:H170"/>
    <mergeCell ref="H227:J227"/>
    <mergeCell ref="H204:J204"/>
    <mergeCell ref="H240:H241"/>
    <mergeCell ref="H174:H203"/>
    <mergeCell ref="H205:H206"/>
    <mergeCell ref="H208:H209"/>
    <mergeCell ref="A250:C250"/>
    <mergeCell ref="A217:C217"/>
    <mergeCell ref="A247:C247"/>
    <mergeCell ref="D237:D238"/>
    <mergeCell ref="A239:C239"/>
    <mergeCell ref="A242:C242"/>
    <mergeCell ref="A253:C253"/>
    <mergeCell ref="A258:C258"/>
    <mergeCell ref="H207:J207"/>
    <mergeCell ref="H210:J210"/>
    <mergeCell ref="H214:J214"/>
    <mergeCell ref="H217:J217"/>
    <mergeCell ref="H211:H213"/>
    <mergeCell ref="H215:H216"/>
    <mergeCell ref="H224:H226"/>
    <mergeCell ref="H228:H232"/>
    <mergeCell ref="H234:H235"/>
    <mergeCell ref="H242:J242"/>
    <mergeCell ref="H239:J239"/>
    <mergeCell ref="H236:J236"/>
    <mergeCell ref="A220:C220"/>
    <mergeCell ref="A214:C214"/>
    <mergeCell ref="A67:C67"/>
    <mergeCell ref="A82:C82"/>
    <mergeCell ref="D85:D86"/>
    <mergeCell ref="A88:C88"/>
    <mergeCell ref="A130:C130"/>
    <mergeCell ref="A123:C123"/>
    <mergeCell ref="A125:C125"/>
    <mergeCell ref="A79:C79"/>
    <mergeCell ref="A71:C71"/>
    <mergeCell ref="H88:J88"/>
    <mergeCell ref="H91:J91"/>
    <mergeCell ref="A91:C91"/>
    <mergeCell ref="A96:C96"/>
    <mergeCell ref="H96:J96"/>
    <mergeCell ref="H89:H90"/>
    <mergeCell ref="H92:H95"/>
    <mergeCell ref="D169:D170"/>
    <mergeCell ref="A171:C171"/>
    <mergeCell ref="A210:C210"/>
    <mergeCell ref="A236:C236"/>
    <mergeCell ref="A227:C227"/>
    <mergeCell ref="A223:C223"/>
    <mergeCell ref="A173:C173"/>
    <mergeCell ref="A204:C204"/>
    <mergeCell ref="A207:C207"/>
    <mergeCell ref="D221:D222"/>
    <mergeCell ref="D234:D235"/>
    <mergeCell ref="A233:C233"/>
  </mergeCells>
  <printOptions horizontalCentered="1"/>
  <pageMargins left="0.39370078740157483" right="0.39370078740157483" top="0.39370078740157483" bottom="0.39370078740157483" header="0" footer="0"/>
  <pageSetup scale="60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CONTENCION GAST DIC</vt:lpstr>
      <vt:lpstr>'CONTENCION GAST DIC'!Área_de_impresión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compras</cp:lastModifiedBy>
  <cp:lastPrinted>2019-10-07T19:49:44Z</cp:lastPrinted>
  <dcterms:created xsi:type="dcterms:W3CDTF">2018-09-06T01:51:29Z</dcterms:created>
  <dcterms:modified xsi:type="dcterms:W3CDTF">2020-01-03T14:32:21Z</dcterms:modified>
</cp:coreProperties>
</file>