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icina.planeacion\Desktop\"/>
    </mc:Choice>
  </mc:AlternateContent>
  <bookViews>
    <workbookView xWindow="0" yWindow="0" windowWidth="17970" windowHeight="5820" tabRatio="901" activeTab="19"/>
  </bookViews>
  <sheets>
    <sheet name="Gestión Estrategica" sheetId="15" r:id="rId1"/>
    <sheet name="PARTICIPACIÓN SOCIAL" sheetId="10" r:id="rId2"/>
    <sheet name="GESTIÓN DEL CONOCIMIENTO" sheetId="16" r:id="rId3"/>
    <sheet name="GESTIÓN DE CALIDAD" sheetId="21" r:id="rId4"/>
    <sheet name="GESTION_AMBULATORIA" sheetId="1" r:id="rId5"/>
    <sheet name="GESTIÓN DE URGENCIAS" sheetId="17" r:id="rId6"/>
    <sheet name="GESTION_HOS" sheetId="12" r:id="rId7"/>
    <sheet name="GESTIÓN QUIRÚGICA" sheetId="4" r:id="rId8"/>
    <sheet name="GESTIÓN DEL RIESGO EN SALUD" sheetId="19" r:id="rId9"/>
    <sheet name="GESTIÓN DE APOYO EN SALUD" sheetId="5" r:id="rId10"/>
    <sheet name="GESTION FINANCIERA" sheetId="6" r:id="rId11"/>
    <sheet name="GESTION JURIDICA " sheetId="7" r:id="rId12"/>
    <sheet name="GESTION DE LA CONTRATACION" sheetId="8" r:id="rId13"/>
    <sheet name="GESTION DE APOYO LOGISTICO" sheetId="13" r:id="rId14"/>
    <sheet name="TALENTO HUMANO" sheetId="14" r:id="rId15"/>
    <sheet name="GESTION DE LA INFORMACION" sheetId="20" r:id="rId16"/>
    <sheet name="Evaluación y Seguimiento" sheetId="23" r:id="rId17"/>
    <sheet name="Seguimiento I Trimestre" sheetId="27" r:id="rId18"/>
    <sheet name="Seguimiento II Trimestre" sheetId="25" r:id="rId19"/>
    <sheet name="Seguimiento III Trimestre" sheetId="26" r:id="rId20"/>
  </sheets>
  <definedNames>
    <definedName name="_xlnm._FilterDatabase" localSheetId="16" hidden="1">'Evaluación y Seguimiento'!$A$11:$AS$20</definedName>
    <definedName name="_xlnm._FilterDatabase" localSheetId="9" hidden="1">'GESTIÓN DE APOYO EN SALUD'!$A$11:$AS$19</definedName>
    <definedName name="_xlnm._FilterDatabase" localSheetId="13" hidden="1">'GESTION DE APOYO LOGISTICO'!$A$11:$AS$21</definedName>
    <definedName name="_xlnm._FilterDatabase" localSheetId="3" hidden="1">'GESTIÓN DE CALIDAD'!$A$11:$AS$18</definedName>
    <definedName name="_xlnm._FilterDatabase" localSheetId="12" hidden="1">'GESTION DE LA CONTRATACION'!$A$11:$AS$20</definedName>
    <definedName name="_xlnm._FilterDatabase" localSheetId="15" hidden="1">'GESTION DE LA INFORMACION'!$A$11:$AS$23</definedName>
    <definedName name="_xlnm._FilterDatabase" localSheetId="5" hidden="1">'GESTIÓN DE URGENCIAS'!$A$11:$AS$24</definedName>
    <definedName name="_xlnm._FilterDatabase" localSheetId="2" hidden="1">'GESTIÓN DEL CONOCIMIENTO'!$A$11:$AS$22</definedName>
    <definedName name="_xlnm._FilterDatabase" localSheetId="8" hidden="1">'GESTIÓN DEL RIESGO EN SALUD'!$A$11:$AS$22</definedName>
    <definedName name="_xlnm._FilterDatabase" localSheetId="0" hidden="1">'Gestión Estrategica'!$A$11:$AO$25</definedName>
    <definedName name="_xlnm._FilterDatabase" localSheetId="10" hidden="1">'GESTION FINANCIERA'!$A$11:$AS$27</definedName>
    <definedName name="_xlnm._FilterDatabase" localSheetId="7" hidden="1">'GESTIÓN QUIRÚGICA'!$A$11:$AS$21</definedName>
    <definedName name="_xlnm._FilterDatabase" localSheetId="4" hidden="1">GESTION_AMBULATORIA!$A$11:$AS$26</definedName>
    <definedName name="_xlnm._FilterDatabase" localSheetId="6" hidden="1">GESTION_HOS!$A$11:$AS$29</definedName>
    <definedName name="_xlnm._FilterDatabase" localSheetId="1" hidden="1">'PARTICIPACIÓN SOCIAL'!$A$11:$AS$22</definedName>
    <definedName name="_xlnm._FilterDatabase" localSheetId="14" hidden="1">'TALENTO HUMANO'!$A$11:$AS$22</definedName>
  </definedNames>
  <calcPr calcId="152511"/>
</workbook>
</file>

<file path=xl/calcChain.xml><?xml version="1.0" encoding="utf-8"?>
<calcChain xmlns="http://schemas.openxmlformats.org/spreadsheetml/2006/main">
  <c r="F20" i="27" l="1"/>
  <c r="D20" i="27"/>
  <c r="C20" i="27"/>
  <c r="E19" i="27"/>
  <c r="F19" i="27" s="1"/>
  <c r="E18" i="27"/>
  <c r="E17" i="27"/>
  <c r="E16" i="27"/>
  <c r="E15" i="27"/>
  <c r="E14" i="27"/>
  <c r="F13" i="27"/>
  <c r="E13" i="27"/>
  <c r="E12" i="27"/>
  <c r="E11" i="27"/>
  <c r="E10" i="27"/>
  <c r="E9" i="27"/>
  <c r="E8" i="27"/>
  <c r="F7" i="27"/>
  <c r="E7" i="27"/>
  <c r="E6" i="27"/>
  <c r="E5" i="27"/>
  <c r="E4" i="27"/>
  <c r="F3" i="27"/>
  <c r="E3" i="27"/>
  <c r="E20" i="27" l="1"/>
  <c r="U16" i="15"/>
  <c r="U14" i="15" l="1"/>
  <c r="V14" i="15" s="1"/>
  <c r="C20" i="26" l="1"/>
  <c r="D20" i="26"/>
  <c r="F20" i="26" l="1"/>
  <c r="E20" i="26"/>
  <c r="E19" i="26"/>
  <c r="F19" i="26" s="1"/>
  <c r="E18" i="26"/>
  <c r="E17" i="26"/>
  <c r="E16" i="26"/>
  <c r="E15" i="26"/>
  <c r="E14" i="26"/>
  <c r="F13" i="26"/>
  <c r="E13" i="26"/>
  <c r="E12" i="26"/>
  <c r="E11" i="26"/>
  <c r="E10" i="26"/>
  <c r="E9" i="26"/>
  <c r="E8" i="26"/>
  <c r="F7" i="26"/>
  <c r="E7" i="26"/>
  <c r="E6" i="26"/>
  <c r="E5" i="26"/>
  <c r="E4" i="26"/>
  <c r="F3" i="26"/>
  <c r="E3" i="26"/>
  <c r="AN17" i="4" l="1"/>
  <c r="U19" i="19" l="1"/>
  <c r="V19" i="19" s="1"/>
  <c r="Q19" i="19"/>
  <c r="R19" i="19" s="1"/>
  <c r="AK22" i="19"/>
  <c r="Y17" i="4"/>
  <c r="Z17" i="4" s="1"/>
  <c r="AC12" i="12"/>
  <c r="AD12" i="12" s="1"/>
  <c r="AC14" i="12"/>
  <c r="AD14" i="12" s="1"/>
  <c r="Y14" i="12"/>
  <c r="Z14" i="12" s="1"/>
  <c r="AC13" i="12"/>
  <c r="AD13" i="12" s="1"/>
  <c r="Y13" i="12"/>
  <c r="Z13" i="12" s="1"/>
  <c r="Q13" i="12"/>
  <c r="R13" i="12" s="1"/>
  <c r="Y12" i="12"/>
  <c r="Z12" i="12" s="1"/>
  <c r="Y14" i="17"/>
  <c r="Z14" i="17" s="1"/>
  <c r="AO15" i="17"/>
  <c r="AN15" i="17" s="1"/>
  <c r="Y18" i="1"/>
  <c r="Z18" i="1" s="1"/>
  <c r="AN16" i="4" l="1"/>
  <c r="AO13" i="4"/>
  <c r="AN13" i="4"/>
  <c r="E12" i="25" l="1"/>
  <c r="AL13" i="12"/>
  <c r="U13" i="12" s="1"/>
  <c r="V13" i="12" s="1"/>
  <c r="Q12" i="15"/>
  <c r="F3" i="25"/>
  <c r="AM15" i="4"/>
  <c r="AL15" i="4"/>
  <c r="Q12" i="17"/>
  <c r="AM20" i="12"/>
  <c r="AL20" i="12"/>
  <c r="AM16" i="12"/>
  <c r="AL16" i="12"/>
  <c r="F20" i="25"/>
  <c r="F13" i="25"/>
  <c r="F7" i="25"/>
  <c r="E4" i="25"/>
  <c r="E5" i="25"/>
  <c r="E6" i="25"/>
  <c r="E7" i="25"/>
  <c r="E8" i="25"/>
  <c r="E9" i="25"/>
  <c r="E10" i="25"/>
  <c r="E11" i="25"/>
  <c r="E13" i="25"/>
  <c r="E14" i="25"/>
  <c r="E15" i="25"/>
  <c r="E16" i="25"/>
  <c r="E17" i="25"/>
  <c r="E18" i="25"/>
  <c r="E19" i="25"/>
  <c r="F19" i="25" s="1"/>
  <c r="E3" i="25"/>
  <c r="D20" i="25"/>
  <c r="E20" i="25" s="1"/>
  <c r="C20" i="25"/>
  <c r="AK14" i="12"/>
  <c r="AM12" i="4"/>
  <c r="U12" i="4" s="1"/>
  <c r="U15" i="6"/>
  <c r="V15" i="6" s="1"/>
  <c r="W15" i="6" s="1"/>
  <c r="AK17" i="4"/>
  <c r="AJ17" i="4"/>
  <c r="AM17" i="4"/>
  <c r="AL17" i="4"/>
  <c r="U17" i="4" s="1"/>
  <c r="V17" i="4" s="1"/>
  <c r="W17" i="4" s="1"/>
  <c r="U13" i="20"/>
  <c r="Q14" i="17"/>
  <c r="AL14" i="17"/>
  <c r="AM14" i="17"/>
  <c r="U14" i="17" s="1"/>
  <c r="V14" i="17" s="1"/>
  <c r="Y18" i="8"/>
  <c r="AC18" i="8"/>
  <c r="Y19" i="8"/>
  <c r="AC19" i="8"/>
  <c r="M18" i="8"/>
  <c r="N18" i="8"/>
  <c r="X18" i="8" s="1"/>
  <c r="O18" i="8"/>
  <c r="AB18" i="8" s="1"/>
  <c r="P18" i="8"/>
  <c r="R18" i="8" s="1"/>
  <c r="S18" i="8" s="1"/>
  <c r="Q18" i="8"/>
  <c r="M19" i="8"/>
  <c r="N19" i="8"/>
  <c r="X19" i="8" s="1"/>
  <c r="O19" i="8"/>
  <c r="AB19" i="8" s="1"/>
  <c r="P19" i="8"/>
  <c r="Q19" i="8"/>
  <c r="U19" i="8"/>
  <c r="V19" i="8" s="1"/>
  <c r="W19" i="8" s="1"/>
  <c r="U18" i="8"/>
  <c r="V18" i="8" s="1"/>
  <c r="W18" i="8" s="1"/>
  <c r="AM17" i="19"/>
  <c r="AL17" i="19"/>
  <c r="U17" i="19" s="1"/>
  <c r="AM13" i="19"/>
  <c r="AL14" i="12"/>
  <c r="AM14" i="12"/>
  <c r="U14" i="12" s="1"/>
  <c r="V14" i="12" s="1"/>
  <c r="W14" i="12" s="1"/>
  <c r="AJ14" i="12"/>
  <c r="Q14" i="12" s="1"/>
  <c r="R14" i="12" s="1"/>
  <c r="AL12" i="12"/>
  <c r="AC14" i="23"/>
  <c r="AC15" i="23"/>
  <c r="AC16" i="23"/>
  <c r="AC17" i="23"/>
  <c r="Y14" i="23"/>
  <c r="Y15" i="23"/>
  <c r="Y16" i="23"/>
  <c r="Y17" i="23"/>
  <c r="U14" i="23"/>
  <c r="U15" i="23"/>
  <c r="U16" i="23"/>
  <c r="U17" i="23"/>
  <c r="Q13" i="23"/>
  <c r="R13" i="23" s="1"/>
  <c r="S13" i="23" s="1"/>
  <c r="Q16" i="23"/>
  <c r="Q18" i="23"/>
  <c r="Q19" i="23"/>
  <c r="AB13" i="23"/>
  <c r="AB14" i="23"/>
  <c r="AB15" i="23"/>
  <c r="AB17" i="23"/>
  <c r="AB18" i="23"/>
  <c r="AB19" i="23"/>
  <c r="X13" i="23"/>
  <c r="X14" i="23"/>
  <c r="X15" i="23"/>
  <c r="X17" i="23"/>
  <c r="X18" i="23"/>
  <c r="X19" i="23"/>
  <c r="T13" i="23"/>
  <c r="T14" i="23"/>
  <c r="T15" i="23"/>
  <c r="T16" i="23"/>
  <c r="T17" i="23"/>
  <c r="T18" i="23"/>
  <c r="T19" i="23"/>
  <c r="P13" i="23"/>
  <c r="AF13" i="23" s="1"/>
  <c r="P14" i="23"/>
  <c r="P15" i="23"/>
  <c r="P16" i="23"/>
  <c r="P17" i="23"/>
  <c r="P18" i="23"/>
  <c r="R18" i="23" s="1"/>
  <c r="S18" i="23" s="1"/>
  <c r="P19" i="23"/>
  <c r="AB12" i="23"/>
  <c r="X12" i="23"/>
  <c r="T12" i="23"/>
  <c r="P12" i="23"/>
  <c r="AC14" i="20"/>
  <c r="AC15" i="20"/>
  <c r="AC16" i="20"/>
  <c r="AC17" i="20"/>
  <c r="AC18" i="20"/>
  <c r="AC19" i="20"/>
  <c r="AC20" i="20"/>
  <c r="AC21" i="20"/>
  <c r="AC22" i="20"/>
  <c r="Y14" i="20"/>
  <c r="Y15" i="20"/>
  <c r="Y16" i="20"/>
  <c r="Y17" i="20"/>
  <c r="Y18" i="20"/>
  <c r="Y19" i="20"/>
  <c r="Y20" i="20"/>
  <c r="Y21" i="20"/>
  <c r="Y22" i="20"/>
  <c r="U14" i="20"/>
  <c r="U15" i="20"/>
  <c r="U16" i="20"/>
  <c r="U17" i="20"/>
  <c r="U18" i="20"/>
  <c r="U19" i="20"/>
  <c r="U20" i="20"/>
  <c r="U21" i="20"/>
  <c r="U22" i="20"/>
  <c r="Q14" i="20"/>
  <c r="Q15" i="20"/>
  <c r="Q16" i="20"/>
  <c r="R16" i="20" s="1"/>
  <c r="S16" i="20" s="1"/>
  <c r="Q17" i="20"/>
  <c r="Q18" i="20"/>
  <c r="Q19" i="20"/>
  <c r="Q20" i="20"/>
  <c r="R20" i="20" s="1"/>
  <c r="S20" i="20" s="1"/>
  <c r="Q21" i="20"/>
  <c r="Q22" i="20"/>
  <c r="AB13" i="20"/>
  <c r="X13" i="20"/>
  <c r="T13" i="20"/>
  <c r="V13" i="20" s="1"/>
  <c r="W13" i="20" s="1"/>
  <c r="P13" i="20"/>
  <c r="P14" i="20"/>
  <c r="P15" i="20"/>
  <c r="P16" i="20"/>
  <c r="P17" i="20"/>
  <c r="P18" i="20"/>
  <c r="P19" i="20"/>
  <c r="P20" i="20"/>
  <c r="P21" i="20"/>
  <c r="P22" i="20"/>
  <c r="AB12" i="20"/>
  <c r="X12" i="20"/>
  <c r="T12" i="20"/>
  <c r="P12" i="20"/>
  <c r="AC14" i="14"/>
  <c r="AC15" i="14"/>
  <c r="AC16" i="14"/>
  <c r="AC17" i="14"/>
  <c r="AC18" i="14"/>
  <c r="AC19" i="14"/>
  <c r="AC20" i="14"/>
  <c r="AC21" i="14"/>
  <c r="Y13" i="14"/>
  <c r="Z13" i="14" s="1"/>
  <c r="AA13" i="14" s="1"/>
  <c r="Y14" i="14"/>
  <c r="Y15" i="14"/>
  <c r="Y16" i="14"/>
  <c r="Y17" i="14"/>
  <c r="Y18" i="14"/>
  <c r="Y19" i="14"/>
  <c r="Y20" i="14"/>
  <c r="Y21" i="14"/>
  <c r="Z21" i="14" s="1"/>
  <c r="AA21" i="14" s="1"/>
  <c r="U14" i="14"/>
  <c r="U15" i="14"/>
  <c r="U16" i="14"/>
  <c r="U17" i="14"/>
  <c r="U18" i="14"/>
  <c r="U19" i="14"/>
  <c r="U20" i="14"/>
  <c r="U21" i="14"/>
  <c r="Q14" i="14"/>
  <c r="Q15" i="14"/>
  <c r="Q16" i="14"/>
  <c r="Q17" i="14"/>
  <c r="Q18" i="14"/>
  <c r="Q19" i="14"/>
  <c r="Q20" i="14"/>
  <c r="Q21" i="14"/>
  <c r="AB13" i="14"/>
  <c r="X13" i="14"/>
  <c r="T13" i="14"/>
  <c r="P13" i="14"/>
  <c r="P14" i="14"/>
  <c r="P15" i="14"/>
  <c r="P16" i="14"/>
  <c r="P17" i="14"/>
  <c r="P18" i="14"/>
  <c r="P19" i="14"/>
  <c r="P20" i="14"/>
  <c r="P21" i="14"/>
  <c r="P12" i="14"/>
  <c r="AC13" i="13"/>
  <c r="AC14" i="13"/>
  <c r="AC15" i="13"/>
  <c r="AC16" i="13"/>
  <c r="AD16" i="13" s="1"/>
  <c r="AC17" i="13"/>
  <c r="AC18" i="13"/>
  <c r="AC19" i="13"/>
  <c r="AC20" i="13"/>
  <c r="Y13" i="13"/>
  <c r="Y14" i="13"/>
  <c r="Y15" i="13"/>
  <c r="Y16" i="13"/>
  <c r="Z16" i="13" s="1"/>
  <c r="Y17" i="13"/>
  <c r="Y18" i="13"/>
  <c r="Y19" i="13"/>
  <c r="Y20" i="13"/>
  <c r="U13" i="13"/>
  <c r="U14" i="13"/>
  <c r="U15" i="13"/>
  <c r="U16" i="13"/>
  <c r="V16" i="13" s="1"/>
  <c r="U17" i="13"/>
  <c r="U18" i="13"/>
  <c r="U19" i="13"/>
  <c r="U20" i="13"/>
  <c r="Q13" i="13"/>
  <c r="Q14" i="13"/>
  <c r="AG14" i="13" s="1"/>
  <c r="AH14" i="13" s="1"/>
  <c r="AI14" i="13" s="1"/>
  <c r="Q15" i="13"/>
  <c r="Q16" i="13"/>
  <c r="R16" i="13" s="1"/>
  <c r="Q17" i="13"/>
  <c r="Q18" i="13"/>
  <c r="AG18" i="13" s="1"/>
  <c r="AH18" i="13" s="1"/>
  <c r="AI18" i="13" s="1"/>
  <c r="Q19" i="13"/>
  <c r="Q20" i="13"/>
  <c r="AG20" i="13" s="1"/>
  <c r="AH20" i="13" s="1"/>
  <c r="AI20" i="13" s="1"/>
  <c r="AB13" i="13"/>
  <c r="AB14" i="13"/>
  <c r="AD14" i="13" s="1"/>
  <c r="AE14" i="13" s="1"/>
  <c r="AB15" i="13"/>
  <c r="AB16" i="13"/>
  <c r="AE16" i="13" s="1"/>
  <c r="AB17" i="13"/>
  <c r="AD17" i="13" s="1"/>
  <c r="AE17" i="13" s="1"/>
  <c r="AB18" i="13"/>
  <c r="AD18" i="13" s="1"/>
  <c r="AE18" i="13" s="1"/>
  <c r="AB19" i="13"/>
  <c r="AB20" i="13"/>
  <c r="X13" i="13"/>
  <c r="Z13" i="13" s="1"/>
  <c r="AA13" i="13" s="1"/>
  <c r="X14" i="13"/>
  <c r="Z14" i="13" s="1"/>
  <c r="AA14" i="13" s="1"/>
  <c r="X15" i="13"/>
  <c r="X16" i="13"/>
  <c r="X17" i="13"/>
  <c r="X18" i="13"/>
  <c r="Z18" i="13" s="1"/>
  <c r="AA18" i="13" s="1"/>
  <c r="X19" i="13"/>
  <c r="X20" i="13"/>
  <c r="T13" i="13"/>
  <c r="T14" i="13"/>
  <c r="V14" i="13" s="1"/>
  <c r="W14" i="13" s="1"/>
  <c r="T15" i="13"/>
  <c r="T16" i="13"/>
  <c r="T17" i="13"/>
  <c r="T18" i="13"/>
  <c r="T19" i="13"/>
  <c r="T20" i="13"/>
  <c r="P13" i="13"/>
  <c r="P14" i="13"/>
  <c r="R14" i="13" s="1"/>
  <c r="S14" i="13" s="1"/>
  <c r="P15" i="13"/>
  <c r="P16" i="13"/>
  <c r="P17" i="13"/>
  <c r="P18" i="13"/>
  <c r="P19" i="13"/>
  <c r="P20" i="13"/>
  <c r="AB12" i="13"/>
  <c r="X12" i="13"/>
  <c r="T12" i="13"/>
  <c r="P12" i="13"/>
  <c r="AC13" i="8"/>
  <c r="AC14" i="8"/>
  <c r="AC15" i="8"/>
  <c r="AC16" i="8"/>
  <c r="AC17" i="8"/>
  <c r="Y13" i="8"/>
  <c r="Y14" i="8"/>
  <c r="Y15" i="8"/>
  <c r="Y16" i="8"/>
  <c r="Y17" i="8"/>
  <c r="U13" i="8"/>
  <c r="U14" i="8"/>
  <c r="U16" i="8"/>
  <c r="U17" i="8"/>
  <c r="Q13" i="8"/>
  <c r="Q14" i="8"/>
  <c r="Q15" i="8"/>
  <c r="Q16" i="8"/>
  <c r="Q17" i="8"/>
  <c r="AB14" i="8"/>
  <c r="X14" i="8"/>
  <c r="T14" i="8"/>
  <c r="P13" i="8"/>
  <c r="P14" i="8"/>
  <c r="P15" i="8"/>
  <c r="P16" i="8"/>
  <c r="P17" i="8"/>
  <c r="P12" i="8"/>
  <c r="AC13" i="7"/>
  <c r="AC15" i="7"/>
  <c r="AC16" i="7"/>
  <c r="AC17" i="7"/>
  <c r="Y13" i="7"/>
  <c r="Y15" i="7"/>
  <c r="Y16" i="7"/>
  <c r="Y17" i="7"/>
  <c r="U13" i="7"/>
  <c r="U15" i="7"/>
  <c r="U16" i="7"/>
  <c r="U17" i="7"/>
  <c r="Q13" i="7"/>
  <c r="Q14" i="7"/>
  <c r="Q15" i="7"/>
  <c r="AG15" i="7" s="1"/>
  <c r="AH15" i="7" s="1"/>
  <c r="AI15" i="7" s="1"/>
  <c r="Q16" i="7"/>
  <c r="Q17" i="7"/>
  <c r="AB14" i="7"/>
  <c r="X14" i="7"/>
  <c r="T14" i="7"/>
  <c r="P13" i="7"/>
  <c r="P14" i="7"/>
  <c r="R14" i="7" s="1"/>
  <c r="S14" i="7" s="1"/>
  <c r="P15" i="7"/>
  <c r="R15" i="7" s="1"/>
  <c r="S15" i="7" s="1"/>
  <c r="P16" i="7"/>
  <c r="P17" i="7"/>
  <c r="P12" i="7"/>
  <c r="AC13" i="6"/>
  <c r="AC14" i="6"/>
  <c r="AC15" i="6"/>
  <c r="AC16" i="6"/>
  <c r="AC17" i="6"/>
  <c r="AC18" i="6"/>
  <c r="AC19" i="6"/>
  <c r="AD19" i="6" s="1"/>
  <c r="AE19" i="6" s="1"/>
  <c r="AC20" i="6"/>
  <c r="AC21" i="6"/>
  <c r="AG21" i="6" s="1"/>
  <c r="AH21" i="6" s="1"/>
  <c r="AI21" i="6" s="1"/>
  <c r="AC22" i="6"/>
  <c r="AC23" i="6"/>
  <c r="AC24" i="6"/>
  <c r="AC25" i="6"/>
  <c r="Y13" i="6"/>
  <c r="Y14" i="6"/>
  <c r="Y15" i="6"/>
  <c r="Y16" i="6"/>
  <c r="Y18" i="6"/>
  <c r="Y19" i="6"/>
  <c r="Y20" i="6"/>
  <c r="AG20" i="6" s="1"/>
  <c r="AH20" i="6" s="1"/>
  <c r="AI20" i="6" s="1"/>
  <c r="Y23" i="6"/>
  <c r="Y24" i="6"/>
  <c r="Y25" i="6"/>
  <c r="U13" i="6"/>
  <c r="U14" i="6"/>
  <c r="U16" i="6"/>
  <c r="U18" i="6"/>
  <c r="V18" i="6" s="1"/>
  <c r="W18" i="6" s="1"/>
  <c r="U19" i="6"/>
  <c r="U23" i="6"/>
  <c r="U24" i="6"/>
  <c r="U25" i="6"/>
  <c r="Q13" i="6"/>
  <c r="Q14" i="6"/>
  <c r="Q15" i="6"/>
  <c r="Q16" i="6"/>
  <c r="R16" i="6" s="1"/>
  <c r="S16" i="6" s="1"/>
  <c r="Q18" i="6"/>
  <c r="Q19" i="6"/>
  <c r="Q23" i="6"/>
  <c r="Q24" i="6"/>
  <c r="AG24" i="6" s="1"/>
  <c r="AH24" i="6" s="1"/>
  <c r="AI24" i="6" s="1"/>
  <c r="Q25" i="6"/>
  <c r="AB14" i="6"/>
  <c r="AB15" i="6"/>
  <c r="AB16" i="6"/>
  <c r="AB17" i="6"/>
  <c r="AD17" i="6" s="1"/>
  <c r="AE17" i="6" s="1"/>
  <c r="AB19" i="6"/>
  <c r="AB20" i="6"/>
  <c r="AB21" i="6"/>
  <c r="AD21" i="6" s="1"/>
  <c r="AE21" i="6" s="1"/>
  <c r="AB22" i="6"/>
  <c r="X14" i="6"/>
  <c r="X15" i="6"/>
  <c r="X16" i="6"/>
  <c r="X17" i="6"/>
  <c r="X19" i="6"/>
  <c r="X20" i="6"/>
  <c r="X21" i="6"/>
  <c r="X22" i="6"/>
  <c r="T14" i="6"/>
  <c r="T15" i="6"/>
  <c r="T16" i="6"/>
  <c r="T17" i="6"/>
  <c r="T19" i="6"/>
  <c r="T20" i="6"/>
  <c r="V20" i="6" s="1"/>
  <c r="W20" i="6" s="1"/>
  <c r="T21" i="6"/>
  <c r="T22" i="6"/>
  <c r="P25" i="6"/>
  <c r="P13" i="6"/>
  <c r="P14" i="6"/>
  <c r="R14" i="6" s="1"/>
  <c r="S14" i="6" s="1"/>
  <c r="P15" i="6"/>
  <c r="P16" i="6"/>
  <c r="P17" i="6"/>
  <c r="P18" i="6"/>
  <c r="R18" i="6" s="1"/>
  <c r="S18" i="6" s="1"/>
  <c r="P19" i="6"/>
  <c r="P20" i="6"/>
  <c r="R20" i="6" s="1"/>
  <c r="P21" i="6"/>
  <c r="P22" i="6"/>
  <c r="P23" i="6"/>
  <c r="P24" i="6"/>
  <c r="P12" i="6"/>
  <c r="AC13" i="5"/>
  <c r="AC14" i="5"/>
  <c r="AC15" i="5"/>
  <c r="AC16" i="5"/>
  <c r="AG16" i="5" s="1"/>
  <c r="AH16" i="5" s="1"/>
  <c r="AI16" i="5" s="1"/>
  <c r="AC17" i="5"/>
  <c r="AC18" i="5"/>
  <c r="Y13" i="5"/>
  <c r="Y14" i="5"/>
  <c r="AG14" i="5" s="1"/>
  <c r="AH14" i="5" s="1"/>
  <c r="AI14" i="5" s="1"/>
  <c r="Y15" i="5"/>
  <c r="Y17" i="5"/>
  <c r="Y18" i="5"/>
  <c r="U13" i="5"/>
  <c r="V13" i="5" s="1"/>
  <c r="W13" i="5" s="1"/>
  <c r="U15" i="5"/>
  <c r="U17" i="5"/>
  <c r="U18" i="5"/>
  <c r="Q13" i="5"/>
  <c r="Q15" i="5"/>
  <c r="Q17" i="5"/>
  <c r="Q18" i="5"/>
  <c r="AB13" i="5"/>
  <c r="AD13" i="5" s="1"/>
  <c r="AE13" i="5" s="1"/>
  <c r="AB15" i="5"/>
  <c r="AB16" i="5"/>
  <c r="X13" i="5"/>
  <c r="X14" i="5"/>
  <c r="X15" i="5"/>
  <c r="X16" i="5"/>
  <c r="T13" i="5"/>
  <c r="T14" i="5"/>
  <c r="V14" i="5" s="1"/>
  <c r="W14" i="5" s="1"/>
  <c r="T15" i="5"/>
  <c r="T16" i="5"/>
  <c r="P13" i="5"/>
  <c r="R13" i="5"/>
  <c r="S13" i="5" s="1"/>
  <c r="P14" i="5"/>
  <c r="R14" i="5" s="1"/>
  <c r="S14" i="5" s="1"/>
  <c r="P15" i="5"/>
  <c r="P16" i="5"/>
  <c r="P17" i="5"/>
  <c r="R17" i="5" s="1"/>
  <c r="S17" i="5" s="1"/>
  <c r="P18" i="5"/>
  <c r="AB12" i="5"/>
  <c r="X12" i="5"/>
  <c r="T12" i="5"/>
  <c r="P12" i="5"/>
  <c r="AC13" i="19"/>
  <c r="AC14" i="19"/>
  <c r="AC15" i="19"/>
  <c r="AC16" i="19"/>
  <c r="AC17" i="19"/>
  <c r="AD17" i="19" s="1"/>
  <c r="AE17" i="19" s="1"/>
  <c r="AC18" i="19"/>
  <c r="AC19" i="19"/>
  <c r="AD19" i="19" s="1"/>
  <c r="AC20" i="19"/>
  <c r="AC21" i="19"/>
  <c r="AG21" i="19" s="1"/>
  <c r="AH21" i="19" s="1"/>
  <c r="AI21" i="19" s="1"/>
  <c r="Y13" i="19"/>
  <c r="Y14" i="19"/>
  <c r="Y15" i="19"/>
  <c r="Y16" i="19"/>
  <c r="AG16" i="19" s="1"/>
  <c r="AH16" i="19" s="1"/>
  <c r="AI16" i="19" s="1"/>
  <c r="Y17" i="19"/>
  <c r="Y18" i="19"/>
  <c r="Y19" i="19"/>
  <c r="Y20" i="19"/>
  <c r="Y21" i="19"/>
  <c r="U13" i="19"/>
  <c r="U14" i="19"/>
  <c r="U15" i="19"/>
  <c r="V15" i="19" s="1"/>
  <c r="W15" i="19" s="1"/>
  <c r="U16" i="19"/>
  <c r="U18" i="19"/>
  <c r="W19" i="19"/>
  <c r="U20" i="19"/>
  <c r="V20" i="19" s="1"/>
  <c r="W20" i="19" s="1"/>
  <c r="U21" i="19"/>
  <c r="Q13" i="19"/>
  <c r="Q14" i="19"/>
  <c r="Q15" i="19"/>
  <c r="Q16" i="19"/>
  <c r="Q17" i="19"/>
  <c r="Q18" i="19"/>
  <c r="Q20" i="19"/>
  <c r="R20" i="19" s="1"/>
  <c r="S20" i="19" s="1"/>
  <c r="Q21" i="19"/>
  <c r="P13" i="19"/>
  <c r="P14" i="19"/>
  <c r="P15" i="19"/>
  <c r="P16" i="19"/>
  <c r="P17" i="19"/>
  <c r="P18" i="19"/>
  <c r="R18" i="19"/>
  <c r="S18" i="19" s="1"/>
  <c r="P19" i="19"/>
  <c r="P20" i="19"/>
  <c r="P21" i="19"/>
  <c r="R21" i="19" s="1"/>
  <c r="S21" i="19" s="1"/>
  <c r="P12" i="19"/>
  <c r="AC13" i="4"/>
  <c r="AC14" i="4"/>
  <c r="AC15" i="4"/>
  <c r="AC16" i="4"/>
  <c r="AD16" i="4" s="1"/>
  <c r="AE16" i="4" s="1"/>
  <c r="AC17" i="4"/>
  <c r="AD17" i="4" s="1"/>
  <c r="AC18" i="4"/>
  <c r="AC19" i="4"/>
  <c r="AC20" i="4"/>
  <c r="Y13" i="4"/>
  <c r="Y14" i="4"/>
  <c r="Y15" i="4"/>
  <c r="Y16" i="4"/>
  <c r="Z16" i="4" s="1"/>
  <c r="AA16" i="4" s="1"/>
  <c r="AA17" i="4"/>
  <c r="Y18" i="4"/>
  <c r="Y19" i="4"/>
  <c r="U13" i="4"/>
  <c r="V13" i="4" s="1"/>
  <c r="W13" i="4" s="1"/>
  <c r="U14" i="4"/>
  <c r="U15" i="4"/>
  <c r="U16" i="4"/>
  <c r="V16" i="4" s="1"/>
  <c r="W16" i="4" s="1"/>
  <c r="U18" i="4"/>
  <c r="U19" i="4"/>
  <c r="U20" i="4"/>
  <c r="Q13" i="4"/>
  <c r="Q14" i="4"/>
  <c r="Q15" i="4"/>
  <c r="Q16" i="4"/>
  <c r="R16" i="4" s="1"/>
  <c r="S16" i="4" s="1"/>
  <c r="Q18" i="4"/>
  <c r="Q19" i="4"/>
  <c r="Q20" i="4"/>
  <c r="AB13" i="4"/>
  <c r="AB14" i="4"/>
  <c r="AD14" i="4" s="1"/>
  <c r="AE14" i="4" s="1"/>
  <c r="AB15" i="4"/>
  <c r="AD15" i="4" s="1"/>
  <c r="AE15" i="4" s="1"/>
  <c r="AB17" i="4"/>
  <c r="AB18" i="4"/>
  <c r="AD18" i="4"/>
  <c r="AE18" i="4" s="1"/>
  <c r="X13" i="4"/>
  <c r="Z13" i="4" s="1"/>
  <c r="AA13" i="4" s="1"/>
  <c r="X14" i="4"/>
  <c r="X15" i="4"/>
  <c r="X17" i="4"/>
  <c r="X18" i="4"/>
  <c r="T13" i="4"/>
  <c r="T14" i="4"/>
  <c r="T15" i="4"/>
  <c r="V15" i="4" s="1"/>
  <c r="W15" i="4" s="1"/>
  <c r="T17" i="4"/>
  <c r="T18" i="4"/>
  <c r="P13" i="4"/>
  <c r="P14" i="4"/>
  <c r="P15" i="4"/>
  <c r="R15" i="4" s="1"/>
  <c r="S15" i="4" s="1"/>
  <c r="P16" i="4"/>
  <c r="AF16" i="4" s="1"/>
  <c r="P17" i="4"/>
  <c r="P18" i="4"/>
  <c r="P19" i="4"/>
  <c r="P20" i="4"/>
  <c r="AB12" i="4"/>
  <c r="X12" i="4"/>
  <c r="T12" i="4"/>
  <c r="P12" i="4"/>
  <c r="AC15" i="12"/>
  <c r="AC16" i="12"/>
  <c r="AD16" i="12" s="1"/>
  <c r="AE16" i="12" s="1"/>
  <c r="AC17" i="12"/>
  <c r="AC18" i="12"/>
  <c r="AC19" i="12"/>
  <c r="AC20" i="12"/>
  <c r="AC21" i="12"/>
  <c r="AC22" i="12"/>
  <c r="AC23" i="12"/>
  <c r="AC24" i="12"/>
  <c r="AC25" i="12"/>
  <c r="AC26" i="12"/>
  <c r="AC27" i="12"/>
  <c r="Y15" i="12"/>
  <c r="Z15" i="12" s="1"/>
  <c r="AA15" i="12" s="1"/>
  <c r="Y16" i="12"/>
  <c r="Z16" i="12" s="1"/>
  <c r="AA16" i="12" s="1"/>
  <c r="Y17" i="12"/>
  <c r="Y18" i="12"/>
  <c r="Y19" i="12"/>
  <c r="Y20" i="12"/>
  <c r="Y21" i="12"/>
  <c r="Y22" i="12"/>
  <c r="Y23" i="12"/>
  <c r="Y24" i="12"/>
  <c r="Y25" i="12"/>
  <c r="Y26" i="12"/>
  <c r="W13" i="12"/>
  <c r="U15" i="12"/>
  <c r="U17" i="12"/>
  <c r="U18" i="12"/>
  <c r="U19" i="12"/>
  <c r="AG19" i="12" s="1"/>
  <c r="AH19" i="12" s="1"/>
  <c r="AI19" i="12" s="1"/>
  <c r="W21" i="12"/>
  <c r="U22" i="12"/>
  <c r="U23" i="12"/>
  <c r="U24" i="12"/>
  <c r="U25" i="12"/>
  <c r="U26" i="12"/>
  <c r="U27" i="12"/>
  <c r="AG13" i="12"/>
  <c r="Q15" i="12"/>
  <c r="Q16" i="12"/>
  <c r="R16" i="12" s="1"/>
  <c r="S16" i="12" s="1"/>
  <c r="Q17" i="12"/>
  <c r="Q18" i="12"/>
  <c r="R18" i="12" s="1"/>
  <c r="S18" i="12" s="1"/>
  <c r="Q20" i="12"/>
  <c r="S21" i="12"/>
  <c r="Q22" i="12"/>
  <c r="Q23" i="12"/>
  <c r="R23" i="12" s="1"/>
  <c r="S23" i="12" s="1"/>
  <c r="Q24" i="12"/>
  <c r="Q25" i="12"/>
  <c r="Q26" i="12"/>
  <c r="Q27" i="12"/>
  <c r="R27" i="12" s="1"/>
  <c r="S27" i="12" s="1"/>
  <c r="AB15" i="12"/>
  <c r="AB17" i="12"/>
  <c r="AB23" i="12"/>
  <c r="AB24" i="12"/>
  <c r="AD24" i="12" s="1"/>
  <c r="AE24" i="12" s="1"/>
  <c r="X15" i="12"/>
  <c r="X17" i="12"/>
  <c r="Z17" i="12" s="1"/>
  <c r="AA17" i="12" s="1"/>
  <c r="X23" i="12"/>
  <c r="X24" i="12"/>
  <c r="T15" i="12"/>
  <c r="T17" i="12"/>
  <c r="T23" i="12"/>
  <c r="T24" i="12"/>
  <c r="P13" i="12"/>
  <c r="P14" i="12"/>
  <c r="P15" i="12"/>
  <c r="P16" i="12"/>
  <c r="AF16" i="12" s="1"/>
  <c r="P17" i="12"/>
  <c r="P18" i="12"/>
  <c r="P19" i="12"/>
  <c r="R19" i="12" s="1"/>
  <c r="S19" i="12" s="1"/>
  <c r="P20" i="12"/>
  <c r="R20" i="12" s="1"/>
  <c r="S20" i="12" s="1"/>
  <c r="P21" i="12"/>
  <c r="P22" i="12"/>
  <c r="P23" i="12"/>
  <c r="P24" i="12"/>
  <c r="R24" i="12" s="1"/>
  <c r="S24" i="12" s="1"/>
  <c r="P25" i="12"/>
  <c r="P26" i="12"/>
  <c r="P27" i="12"/>
  <c r="P12" i="12"/>
  <c r="Q23" i="17"/>
  <c r="AG17" i="23"/>
  <c r="AG15" i="23"/>
  <c r="Y12" i="23"/>
  <c r="Q12" i="23"/>
  <c r="Y12" i="20"/>
  <c r="Z12" i="20" s="1"/>
  <c r="AA12" i="20" s="1"/>
  <c r="AC12" i="14"/>
  <c r="Y12" i="14"/>
  <c r="U12" i="14"/>
  <c r="Q12" i="14"/>
  <c r="R12" i="14" s="1"/>
  <c r="S12" i="14" s="1"/>
  <c r="AC12" i="13"/>
  <c r="Y12" i="13"/>
  <c r="U12" i="13"/>
  <c r="Q12" i="13"/>
  <c r="R12" i="13" s="1"/>
  <c r="S12" i="13" s="1"/>
  <c r="AC12" i="8"/>
  <c r="Y12" i="8"/>
  <c r="U12" i="8"/>
  <c r="Q12" i="8"/>
  <c r="AC12" i="7"/>
  <c r="Y12" i="7"/>
  <c r="U12" i="7"/>
  <c r="Q12" i="7"/>
  <c r="AC12" i="6"/>
  <c r="Y12" i="6"/>
  <c r="Z12" i="6" s="1"/>
  <c r="AA12" i="6" s="1"/>
  <c r="U12" i="6"/>
  <c r="Q12" i="6"/>
  <c r="AC12" i="5"/>
  <c r="Y12" i="5"/>
  <c r="U12" i="5"/>
  <c r="V12" i="5" s="1"/>
  <c r="W12" i="5" s="1"/>
  <c r="Q12" i="5"/>
  <c r="R12" i="5" s="1"/>
  <c r="S12" i="5" s="1"/>
  <c r="AC12" i="19"/>
  <c r="Y12" i="19"/>
  <c r="U12" i="19"/>
  <c r="Q12" i="19"/>
  <c r="AC12" i="4"/>
  <c r="Y12" i="4"/>
  <c r="Q12" i="4"/>
  <c r="AC13" i="17"/>
  <c r="AC14" i="17"/>
  <c r="AD14" i="17" s="1"/>
  <c r="AE14" i="17" s="1"/>
  <c r="AC15" i="17"/>
  <c r="AC16" i="17"/>
  <c r="AC17" i="17"/>
  <c r="AC18" i="17"/>
  <c r="AC20" i="17"/>
  <c r="AD20" i="17" s="1"/>
  <c r="AC21" i="17"/>
  <c r="AC22" i="17"/>
  <c r="AC23" i="17"/>
  <c r="Y13" i="17"/>
  <c r="AA14" i="17"/>
  <c r="Y15" i="17"/>
  <c r="Y16" i="17"/>
  <c r="Y17" i="17"/>
  <c r="Y18" i="17"/>
  <c r="Y20" i="17"/>
  <c r="Z20" i="17" s="1"/>
  <c r="AA20" i="17" s="1"/>
  <c r="Y21" i="17"/>
  <c r="Y22" i="17"/>
  <c r="Y23" i="17"/>
  <c r="U13" i="17"/>
  <c r="U15" i="17"/>
  <c r="V15" i="17" s="1"/>
  <c r="U16" i="17"/>
  <c r="U17" i="17"/>
  <c r="U18" i="17"/>
  <c r="U19" i="17"/>
  <c r="AG19" i="17" s="1"/>
  <c r="AH19" i="17" s="1"/>
  <c r="AI19" i="17" s="1"/>
  <c r="U20" i="17"/>
  <c r="V20" i="17" s="1"/>
  <c r="W20" i="17" s="1"/>
  <c r="U21" i="17"/>
  <c r="U22" i="17"/>
  <c r="U23" i="17"/>
  <c r="Q13" i="17"/>
  <c r="Q15" i="17"/>
  <c r="R15" i="17" s="1"/>
  <c r="S15" i="17" s="1"/>
  <c r="Q16" i="17"/>
  <c r="Q17" i="17"/>
  <c r="Q18" i="17"/>
  <c r="Q20" i="17"/>
  <c r="R20" i="17" s="1"/>
  <c r="S20" i="17" s="1"/>
  <c r="Q21" i="17"/>
  <c r="Q22" i="17"/>
  <c r="AB14" i="17"/>
  <c r="AB16" i="17"/>
  <c r="AB18" i="17"/>
  <c r="AB19" i="17"/>
  <c r="X14" i="17"/>
  <c r="X16" i="17"/>
  <c r="X17" i="17"/>
  <c r="X18" i="17"/>
  <c r="X19" i="17"/>
  <c r="T14" i="17"/>
  <c r="T16" i="17"/>
  <c r="T17" i="17"/>
  <c r="T18" i="17"/>
  <c r="T19" i="17"/>
  <c r="V19" i="17" s="1"/>
  <c r="W19" i="17" s="1"/>
  <c r="P13" i="17"/>
  <c r="AF13" i="17" s="1"/>
  <c r="P14" i="17"/>
  <c r="P15" i="17"/>
  <c r="AF15" i="17" s="1"/>
  <c r="P16" i="17"/>
  <c r="AF16" i="17" s="1"/>
  <c r="P17" i="17"/>
  <c r="P18" i="17"/>
  <c r="P19" i="17"/>
  <c r="P20" i="17"/>
  <c r="AF20" i="17" s="1"/>
  <c r="P21" i="17"/>
  <c r="P22" i="17"/>
  <c r="AF22" i="17" s="1"/>
  <c r="P23" i="17"/>
  <c r="AF23" i="17" s="1"/>
  <c r="P12" i="17"/>
  <c r="AF12" i="17" s="1"/>
  <c r="AC12" i="17"/>
  <c r="Y12" i="17"/>
  <c r="U12" i="17"/>
  <c r="R12" i="17"/>
  <c r="S12" i="17" s="1"/>
  <c r="AC13" i="1"/>
  <c r="AC14" i="1"/>
  <c r="AC15" i="1"/>
  <c r="AC16" i="1"/>
  <c r="AC17" i="1"/>
  <c r="AC18" i="1"/>
  <c r="AD18" i="1" s="1"/>
  <c r="AE18" i="1" s="1"/>
  <c r="AC19" i="1"/>
  <c r="AD19" i="1" s="1"/>
  <c r="AC20" i="1"/>
  <c r="AC21" i="1"/>
  <c r="AD21" i="1" s="1"/>
  <c r="AE21" i="1" s="1"/>
  <c r="AC22" i="1"/>
  <c r="AC23" i="1"/>
  <c r="AC24" i="1"/>
  <c r="Y13" i="1"/>
  <c r="AG13" i="1" s="1"/>
  <c r="AH13" i="1" s="1"/>
  <c r="AI13" i="1" s="1"/>
  <c r="Y14" i="1"/>
  <c r="Y15" i="1"/>
  <c r="AG16" i="1"/>
  <c r="AH16" i="1" s="1"/>
  <c r="AI16" i="1" s="1"/>
  <c r="Y17" i="1"/>
  <c r="Z17" i="1" s="1"/>
  <c r="AA17" i="1" s="1"/>
  <c r="Y19" i="1"/>
  <c r="Z19" i="1" s="1"/>
  <c r="Y20" i="1"/>
  <c r="Y21" i="1"/>
  <c r="Z21" i="1" s="1"/>
  <c r="Y22" i="1"/>
  <c r="Y23" i="1"/>
  <c r="Y24" i="1"/>
  <c r="U13" i="1"/>
  <c r="U14" i="1"/>
  <c r="V14" i="1" s="1"/>
  <c r="W14" i="1" s="1"/>
  <c r="U15" i="1"/>
  <c r="U17" i="1"/>
  <c r="U18" i="1"/>
  <c r="V18" i="1" s="1"/>
  <c r="W18" i="1" s="1"/>
  <c r="U19" i="1"/>
  <c r="V19" i="1" s="1"/>
  <c r="W19" i="1" s="1"/>
  <c r="U20" i="1"/>
  <c r="W20" i="1"/>
  <c r="U21" i="1"/>
  <c r="V21" i="1" s="1"/>
  <c r="W21" i="1" s="1"/>
  <c r="U22" i="1"/>
  <c r="U23" i="1"/>
  <c r="U24" i="1"/>
  <c r="Q13" i="1"/>
  <c r="Q14" i="1"/>
  <c r="R14" i="1" s="1"/>
  <c r="S14" i="1" s="1"/>
  <c r="Q15" i="1"/>
  <c r="AG15" i="1" s="1"/>
  <c r="AH15" i="1" s="1"/>
  <c r="AI15" i="1" s="1"/>
  <c r="Q17" i="1"/>
  <c r="Q18" i="1"/>
  <c r="R18" i="1" s="1"/>
  <c r="Q19" i="1"/>
  <c r="Q20" i="1"/>
  <c r="R20" i="1" s="1"/>
  <c r="S20" i="1" s="1"/>
  <c r="Q21" i="1"/>
  <c r="R21" i="1" s="1"/>
  <c r="Q22" i="1"/>
  <c r="Q23" i="1"/>
  <c r="Q24" i="1"/>
  <c r="R24" i="1" s="1"/>
  <c r="S24" i="1" s="1"/>
  <c r="P20" i="1"/>
  <c r="T20" i="1"/>
  <c r="X20" i="1"/>
  <c r="AB17" i="1"/>
  <c r="AB18" i="1"/>
  <c r="AB19" i="1"/>
  <c r="AB20" i="1"/>
  <c r="AB21" i="1"/>
  <c r="X16" i="1"/>
  <c r="X17" i="1"/>
  <c r="X18" i="1"/>
  <c r="X19" i="1"/>
  <c r="X21" i="1"/>
  <c r="T16" i="1"/>
  <c r="V16" i="1" s="1"/>
  <c r="W16" i="1" s="1"/>
  <c r="T17" i="1"/>
  <c r="V17" i="1" s="1"/>
  <c r="W17" i="1" s="1"/>
  <c r="T18" i="1"/>
  <c r="T19" i="1"/>
  <c r="T21" i="1"/>
  <c r="P13" i="1"/>
  <c r="R13" i="1" s="1"/>
  <c r="S13" i="1" s="1"/>
  <c r="P14" i="1"/>
  <c r="P15" i="1"/>
  <c r="P16" i="1"/>
  <c r="R16" i="1" s="1"/>
  <c r="S16" i="1" s="1"/>
  <c r="P17" i="1"/>
  <c r="R17" i="1" s="1"/>
  <c r="S17" i="1" s="1"/>
  <c r="P18" i="1"/>
  <c r="P19" i="1"/>
  <c r="P21" i="1"/>
  <c r="P22" i="1"/>
  <c r="R22" i="1" s="1"/>
  <c r="S22" i="1" s="1"/>
  <c r="P23" i="1"/>
  <c r="P24" i="1"/>
  <c r="P12" i="1"/>
  <c r="AC12" i="1"/>
  <c r="Y12" i="1"/>
  <c r="U12" i="1"/>
  <c r="Q12" i="1"/>
  <c r="R12" i="1" s="1"/>
  <c r="S12" i="1" s="1"/>
  <c r="AC13" i="21"/>
  <c r="AC14" i="21"/>
  <c r="AC15" i="21"/>
  <c r="AC16" i="21"/>
  <c r="AC17" i="21"/>
  <c r="AG17" i="21" s="1"/>
  <c r="Y13" i="21"/>
  <c r="Y14" i="21"/>
  <c r="AG14" i="21" s="1"/>
  <c r="AH14" i="21" s="1"/>
  <c r="AI14" i="21" s="1"/>
  <c r="Y15" i="21"/>
  <c r="Y16" i="21"/>
  <c r="Y17" i="21"/>
  <c r="U13" i="21"/>
  <c r="U14" i="21"/>
  <c r="U15" i="21"/>
  <c r="U16" i="21"/>
  <c r="U17" i="21"/>
  <c r="Q15" i="21"/>
  <c r="Q16" i="21"/>
  <c r="R16" i="21" s="1"/>
  <c r="S16" i="21" s="1"/>
  <c r="Q17" i="21"/>
  <c r="AB13" i="21"/>
  <c r="AB14" i="21"/>
  <c r="AB15" i="21"/>
  <c r="AB16" i="21"/>
  <c r="X13" i="21"/>
  <c r="X14" i="21"/>
  <c r="X15" i="21"/>
  <c r="Z15" i="21" s="1"/>
  <c r="AA15" i="21" s="1"/>
  <c r="X16" i="21"/>
  <c r="T13" i="21"/>
  <c r="T14" i="21"/>
  <c r="T15" i="21"/>
  <c r="T16" i="21"/>
  <c r="P13" i="21"/>
  <c r="P14" i="21"/>
  <c r="P15" i="21"/>
  <c r="R15" i="21" s="1"/>
  <c r="S15" i="21" s="1"/>
  <c r="P16" i="21"/>
  <c r="P17" i="21"/>
  <c r="AF17" i="21" s="1"/>
  <c r="AB12" i="21"/>
  <c r="X12" i="21"/>
  <c r="T12" i="21"/>
  <c r="P12" i="21"/>
  <c r="Q12" i="21"/>
  <c r="AC13" i="16"/>
  <c r="AC14" i="16"/>
  <c r="AC16" i="16"/>
  <c r="AC18" i="16"/>
  <c r="AC19" i="16"/>
  <c r="AC20" i="16"/>
  <c r="AC21" i="16"/>
  <c r="Y13" i="16"/>
  <c r="Z13" i="16" s="1"/>
  <c r="AA13" i="16" s="1"/>
  <c r="Y14" i="16"/>
  <c r="Y17" i="16"/>
  <c r="Y18" i="16"/>
  <c r="Y20" i="16"/>
  <c r="Z20" i="16" s="1"/>
  <c r="AA20" i="16" s="1"/>
  <c r="Y21" i="16"/>
  <c r="U13" i="16"/>
  <c r="U14" i="16"/>
  <c r="U18" i="16"/>
  <c r="V18" i="16" s="1"/>
  <c r="W18" i="16" s="1"/>
  <c r="U20" i="16"/>
  <c r="U21" i="16"/>
  <c r="Q13" i="16"/>
  <c r="Q14" i="16"/>
  <c r="Q15" i="16"/>
  <c r="Q16" i="16"/>
  <c r="Q18" i="16"/>
  <c r="Q20" i="16"/>
  <c r="Q21" i="16"/>
  <c r="AB14" i="16"/>
  <c r="AD14" i="16" s="1"/>
  <c r="AE14" i="16" s="1"/>
  <c r="AB15" i="16"/>
  <c r="AB17" i="16"/>
  <c r="AB18" i="16"/>
  <c r="AB19" i="16"/>
  <c r="AB12" i="16"/>
  <c r="X14" i="16"/>
  <c r="X15" i="16"/>
  <c r="X16" i="16"/>
  <c r="X17" i="16"/>
  <c r="X18" i="16"/>
  <c r="Z18" i="16" s="1"/>
  <c r="AA18" i="16" s="1"/>
  <c r="X19" i="16"/>
  <c r="T14" i="16"/>
  <c r="V14" i="16" s="1"/>
  <c r="W14" i="16" s="1"/>
  <c r="T15" i="16"/>
  <c r="T16" i="16"/>
  <c r="T17" i="16"/>
  <c r="T18" i="16"/>
  <c r="T19" i="16"/>
  <c r="P13" i="16"/>
  <c r="P14" i="16"/>
  <c r="P15" i="16"/>
  <c r="R15" i="16" s="1"/>
  <c r="S15" i="16" s="1"/>
  <c r="P16" i="16"/>
  <c r="AF16" i="16" s="1"/>
  <c r="P17" i="16"/>
  <c r="P18" i="16"/>
  <c r="P19" i="16"/>
  <c r="P20" i="16"/>
  <c r="AF20" i="16" s="1"/>
  <c r="P21" i="16"/>
  <c r="X12" i="16"/>
  <c r="T12" i="16"/>
  <c r="P12" i="16"/>
  <c r="AF13" i="16"/>
  <c r="U12" i="16"/>
  <c r="Y17" i="10"/>
  <c r="Y18" i="10"/>
  <c r="AC17" i="10"/>
  <c r="AC18" i="10"/>
  <c r="AC20" i="10"/>
  <c r="AC21" i="10"/>
  <c r="U20" i="10"/>
  <c r="Q15" i="10"/>
  <c r="Q16" i="10"/>
  <c r="Q17" i="10"/>
  <c r="Q18" i="10"/>
  <c r="Q20" i="10"/>
  <c r="Q21" i="10"/>
  <c r="AB13" i="10"/>
  <c r="AB14" i="10"/>
  <c r="AB19" i="10"/>
  <c r="X13" i="10"/>
  <c r="X14" i="10"/>
  <c r="X19" i="10"/>
  <c r="T13" i="10"/>
  <c r="T14" i="10"/>
  <c r="T19" i="10"/>
  <c r="P13" i="10"/>
  <c r="P14" i="10"/>
  <c r="P15" i="10"/>
  <c r="AF15" i="10" s="1"/>
  <c r="P16" i="10"/>
  <c r="AF16" i="10" s="1"/>
  <c r="P17" i="10"/>
  <c r="AF17" i="10" s="1"/>
  <c r="P18" i="10"/>
  <c r="P19" i="10"/>
  <c r="P20" i="10"/>
  <c r="AF20" i="10" s="1"/>
  <c r="P21" i="10"/>
  <c r="P12" i="10"/>
  <c r="AF12" i="10" s="1"/>
  <c r="Y21" i="10"/>
  <c r="Z21" i="10" s="1"/>
  <c r="AA21" i="10" s="1"/>
  <c r="U21" i="10"/>
  <c r="Y20" i="10"/>
  <c r="Y19" i="10"/>
  <c r="U18" i="10"/>
  <c r="U17" i="10"/>
  <c r="AC16" i="10"/>
  <c r="Y16" i="10"/>
  <c r="U16" i="10"/>
  <c r="AC15" i="10"/>
  <c r="Y15" i="10"/>
  <c r="U15" i="10"/>
  <c r="AC14" i="10"/>
  <c r="Y14" i="10"/>
  <c r="AC13" i="10"/>
  <c r="Y13" i="10"/>
  <c r="U13" i="10"/>
  <c r="AC12" i="10"/>
  <c r="Y12" i="10"/>
  <c r="U12" i="10"/>
  <c r="Q12" i="10"/>
  <c r="R12" i="10" s="1"/>
  <c r="S12" i="10" s="1"/>
  <c r="Y24" i="15"/>
  <c r="Z24" i="15" s="1"/>
  <c r="AA24" i="15" s="1"/>
  <c r="Y23" i="15"/>
  <c r="Z23" i="15" s="1"/>
  <c r="AA23" i="15" s="1"/>
  <c r="Y22" i="15"/>
  <c r="Z22" i="15" s="1"/>
  <c r="AA22" i="15" s="1"/>
  <c r="Y21" i="15"/>
  <c r="Z21" i="15" s="1"/>
  <c r="AA21" i="15" s="1"/>
  <c r="Y20" i="15"/>
  <c r="Z20" i="15" s="1"/>
  <c r="AA20" i="15" s="1"/>
  <c r="Y18" i="15"/>
  <c r="Z18" i="15" s="1"/>
  <c r="AA18" i="15" s="1"/>
  <c r="Y16" i="15"/>
  <c r="Z16" i="15" s="1"/>
  <c r="AA16" i="15" s="1"/>
  <c r="Y15" i="15"/>
  <c r="Z15" i="15" s="1"/>
  <c r="AA15" i="15" s="1"/>
  <c r="Y14" i="15"/>
  <c r="Z14" i="15" s="1"/>
  <c r="AA14" i="15" s="1"/>
  <c r="Y13" i="15"/>
  <c r="Z13" i="15" s="1"/>
  <c r="AA13" i="15" s="1"/>
  <c r="Y12" i="15"/>
  <c r="Z12" i="15" s="1"/>
  <c r="AA12" i="15" s="1"/>
  <c r="W14" i="15"/>
  <c r="Q14" i="15"/>
  <c r="R14" i="15" s="1"/>
  <c r="S14" i="15" s="1"/>
  <c r="Q24" i="15"/>
  <c r="R24" i="15" s="1"/>
  <c r="S24" i="15" s="1"/>
  <c r="Q23" i="15"/>
  <c r="R23" i="15" s="1"/>
  <c r="S23" i="15" s="1"/>
  <c r="Q22" i="15"/>
  <c r="R22" i="15" s="1"/>
  <c r="S22" i="15" s="1"/>
  <c r="Q21" i="15"/>
  <c r="R21" i="15" s="1"/>
  <c r="S21" i="15" s="1"/>
  <c r="Q20" i="15"/>
  <c r="R20" i="15" s="1"/>
  <c r="S20" i="15" s="1"/>
  <c r="M24" i="15"/>
  <c r="N24" i="15" s="1"/>
  <c r="O24" i="15" s="1"/>
  <c r="M23" i="15"/>
  <c r="N23" i="15" s="1"/>
  <c r="O23" i="15" s="1"/>
  <c r="M22" i="15"/>
  <c r="N22" i="15" s="1"/>
  <c r="O22" i="15" s="1"/>
  <c r="M20" i="15"/>
  <c r="N20" i="15" s="1"/>
  <c r="O20" i="15" s="1"/>
  <c r="U24" i="15"/>
  <c r="V24" i="15" s="1"/>
  <c r="W24" i="15" s="1"/>
  <c r="U23" i="15"/>
  <c r="V23" i="15" s="1"/>
  <c r="W23" i="15" s="1"/>
  <c r="U22" i="15"/>
  <c r="V22" i="15" s="1"/>
  <c r="W22" i="15" s="1"/>
  <c r="U21" i="15"/>
  <c r="V21" i="15" s="1"/>
  <c r="W21" i="15" s="1"/>
  <c r="U20" i="15"/>
  <c r="V20" i="15" s="1"/>
  <c r="W20" i="15" s="1"/>
  <c r="U19" i="15"/>
  <c r="V19" i="15" s="1"/>
  <c r="W19" i="15" s="1"/>
  <c r="U18" i="15"/>
  <c r="V18" i="15" s="1"/>
  <c r="W18" i="15" s="1"/>
  <c r="W16" i="15"/>
  <c r="U15" i="15"/>
  <c r="V15" i="15" s="1"/>
  <c r="W15" i="15" s="1"/>
  <c r="U13" i="15"/>
  <c r="V13" i="15" s="1"/>
  <c r="W13" i="15" s="1"/>
  <c r="Q18" i="15"/>
  <c r="R18" i="15" s="1"/>
  <c r="S18" i="15" s="1"/>
  <c r="Q17" i="15"/>
  <c r="R17" i="15" s="1"/>
  <c r="S17" i="15" s="1"/>
  <c r="Q16" i="15"/>
  <c r="R16" i="15" s="1"/>
  <c r="S16" i="15" s="1"/>
  <c r="Q15" i="15"/>
  <c r="R15" i="15" s="1"/>
  <c r="S15" i="15" s="1"/>
  <c r="Q13" i="15"/>
  <c r="R13" i="15" s="1"/>
  <c r="S13" i="15" s="1"/>
  <c r="M17" i="15"/>
  <c r="AC17" i="15" s="1"/>
  <c r="M16" i="15"/>
  <c r="N16" i="15" s="1"/>
  <c r="O16" i="15" s="1"/>
  <c r="M15" i="15"/>
  <c r="N15" i="15" s="1"/>
  <c r="O15" i="15" s="1"/>
  <c r="AB13" i="15"/>
  <c r="AB15" i="15"/>
  <c r="AB16" i="15"/>
  <c r="AB17" i="15"/>
  <c r="AB20" i="15"/>
  <c r="AB22" i="15"/>
  <c r="AB23" i="15"/>
  <c r="AB24" i="15"/>
  <c r="M13" i="15"/>
  <c r="N13" i="15" s="1"/>
  <c r="O13" i="15" s="1"/>
  <c r="U12" i="15"/>
  <c r="V12" i="15" s="1"/>
  <c r="W12" i="15" s="1"/>
  <c r="R12" i="15"/>
  <c r="S12" i="15" s="1"/>
  <c r="M12" i="15"/>
  <c r="N12" i="15" s="1"/>
  <c r="O12" i="15" s="1"/>
  <c r="AB12" i="15"/>
  <c r="AE17" i="4"/>
  <c r="AG17" i="6"/>
  <c r="AH17" i="6" s="1"/>
  <c r="AI17" i="6" s="1"/>
  <c r="W14" i="17"/>
  <c r="AG18" i="23"/>
  <c r="AH18" i="23" s="1"/>
  <c r="AI18" i="23" s="1"/>
  <c r="AG16" i="23"/>
  <c r="AH16" i="23" s="1"/>
  <c r="AI16" i="23" s="1"/>
  <c r="AH17" i="23"/>
  <c r="AI17" i="23" s="1"/>
  <c r="AH15" i="23"/>
  <c r="AI15" i="23" s="1"/>
  <c r="AG13" i="20"/>
  <c r="AH13" i="20" s="1"/>
  <c r="AI13" i="20" s="1"/>
  <c r="AG16" i="13"/>
  <c r="AG13" i="7"/>
  <c r="AH13" i="7" s="1"/>
  <c r="AI13" i="7" s="1"/>
  <c r="AG14" i="7"/>
  <c r="AH14" i="7" s="1"/>
  <c r="AI14" i="7" s="1"/>
  <c r="AG17" i="7"/>
  <c r="AH17" i="7" s="1"/>
  <c r="AI17" i="7" s="1"/>
  <c r="AG22" i="6"/>
  <c r="AH22" i="6" s="1"/>
  <c r="AI22" i="6" s="1"/>
  <c r="R12" i="23"/>
  <c r="S12" i="23" s="1"/>
  <c r="V14" i="21"/>
  <c r="W14" i="21" s="1"/>
  <c r="Z14" i="21"/>
  <c r="AA14" i="21" s="1"/>
  <c r="AD14" i="21"/>
  <c r="AE14" i="21" s="1"/>
  <c r="AD16" i="21"/>
  <c r="AE16" i="21" s="1"/>
  <c r="V16" i="21"/>
  <c r="W16" i="21" s="1"/>
  <c r="AF16" i="21"/>
  <c r="AG15" i="16"/>
  <c r="M18" i="20"/>
  <c r="T18" i="20" s="1"/>
  <c r="V18" i="20" s="1"/>
  <c r="W18" i="20" s="1"/>
  <c r="N18" i="20"/>
  <c r="X18" i="20" s="1"/>
  <c r="O18" i="20"/>
  <c r="AB18" i="20" s="1"/>
  <c r="O16" i="4"/>
  <c r="AB16" i="4" s="1"/>
  <c r="N16" i="4"/>
  <c r="X16" i="4" s="1"/>
  <c r="M16" i="4"/>
  <c r="T16" i="4" s="1"/>
  <c r="M22" i="12"/>
  <c r="T22" i="12" s="1"/>
  <c r="N22" i="12"/>
  <c r="X22" i="12" s="1"/>
  <c r="Z22" i="12" s="1"/>
  <c r="AA22" i="12" s="1"/>
  <c r="O22" i="12"/>
  <c r="AB22" i="12" s="1"/>
  <c r="AD22" i="12" s="1"/>
  <c r="AE22" i="12" s="1"/>
  <c r="O14" i="12"/>
  <c r="AB14" i="12" s="1"/>
  <c r="N14" i="12"/>
  <c r="X14" i="12" s="1"/>
  <c r="M14" i="12"/>
  <c r="T14" i="12" s="1"/>
  <c r="M20" i="17"/>
  <c r="T20" i="17" s="1"/>
  <c r="N20" i="17"/>
  <c r="X20" i="17" s="1"/>
  <c r="O20" i="17"/>
  <c r="AB20" i="17" s="1"/>
  <c r="O14" i="5"/>
  <c r="AB14" i="5" s="1"/>
  <c r="AD14" i="5" s="1"/>
  <c r="AE14" i="5" s="1"/>
  <c r="O17" i="17"/>
  <c r="AB17" i="17" s="1"/>
  <c r="O16" i="1"/>
  <c r="AB16" i="1" s="1"/>
  <c r="M21" i="12"/>
  <c r="T21" i="12" s="1"/>
  <c r="N21" i="12"/>
  <c r="X21" i="12" s="1"/>
  <c r="O21" i="12"/>
  <c r="AB21" i="12"/>
  <c r="O20" i="12"/>
  <c r="AB20" i="12" s="1"/>
  <c r="N20" i="12"/>
  <c r="X20" i="12" s="1"/>
  <c r="M20" i="12"/>
  <c r="T20" i="12" s="1"/>
  <c r="O19" i="12"/>
  <c r="AB19" i="12" s="1"/>
  <c r="N19" i="12"/>
  <c r="X19" i="12" s="1"/>
  <c r="M19" i="12"/>
  <c r="T19" i="12" s="1"/>
  <c r="N16" i="23"/>
  <c r="X16" i="23" s="1"/>
  <c r="Z16" i="23" s="1"/>
  <c r="AA16" i="23" s="1"/>
  <c r="O16" i="23"/>
  <c r="AB16" i="23" s="1"/>
  <c r="AD16" i="23" s="1"/>
  <c r="AE16" i="23" s="1"/>
  <c r="O27" i="12"/>
  <c r="AB27" i="12" s="1"/>
  <c r="N27" i="12"/>
  <c r="X27" i="12" s="1"/>
  <c r="M27" i="12"/>
  <c r="T27" i="12" s="1"/>
  <c r="O26" i="12"/>
  <c r="AB26" i="12" s="1"/>
  <c r="AD26" i="12" s="1"/>
  <c r="AE26" i="12" s="1"/>
  <c r="N26" i="12"/>
  <c r="X26" i="12" s="1"/>
  <c r="M26" i="12"/>
  <c r="T26" i="12" s="1"/>
  <c r="V26" i="12" s="1"/>
  <c r="W26" i="12" s="1"/>
  <c r="M19" i="20"/>
  <c r="T19" i="20" s="1"/>
  <c r="V19" i="20" s="1"/>
  <c r="W19" i="20" s="1"/>
  <c r="N19" i="20"/>
  <c r="X19" i="20" s="1"/>
  <c r="O19" i="20"/>
  <c r="AB19" i="20" s="1"/>
  <c r="M17" i="19"/>
  <c r="T17" i="19" s="1"/>
  <c r="N17" i="19"/>
  <c r="X17" i="19" s="1"/>
  <c r="Z17" i="19" s="1"/>
  <c r="AA17" i="19" s="1"/>
  <c r="O17" i="19"/>
  <c r="AB17" i="19" s="1"/>
  <c r="M18" i="19"/>
  <c r="T18" i="19" s="1"/>
  <c r="N18" i="19"/>
  <c r="X18" i="19" s="1"/>
  <c r="Z18" i="19" s="1"/>
  <c r="AA18" i="19" s="1"/>
  <c r="O18" i="19"/>
  <c r="AB18" i="19" s="1"/>
  <c r="AD18" i="19" s="1"/>
  <c r="AE18" i="19" s="1"/>
  <c r="M16" i="20"/>
  <c r="T16" i="20" s="1"/>
  <c r="N16" i="20"/>
  <c r="X16" i="20" s="1"/>
  <c r="Z16" i="20" s="1"/>
  <c r="AA16" i="20" s="1"/>
  <c r="O16" i="20"/>
  <c r="AB16" i="20" s="1"/>
  <c r="AD16" i="20" s="1"/>
  <c r="AE16" i="20" s="1"/>
  <c r="M17" i="20"/>
  <c r="T17" i="20" s="1"/>
  <c r="V17" i="20" s="1"/>
  <c r="W17" i="20" s="1"/>
  <c r="N17" i="20"/>
  <c r="X17" i="20" s="1"/>
  <c r="O17" i="20"/>
  <c r="AB17" i="20" s="1"/>
  <c r="AD17" i="20" s="1"/>
  <c r="AE17" i="20" s="1"/>
  <c r="M20" i="20"/>
  <c r="T20" i="20"/>
  <c r="N20" i="20"/>
  <c r="X20" i="20" s="1"/>
  <c r="Z20" i="20" s="1"/>
  <c r="AA20" i="20" s="1"/>
  <c r="O20" i="20"/>
  <c r="AB20" i="20" s="1"/>
  <c r="O17" i="14"/>
  <c r="AB17" i="14" s="1"/>
  <c r="AD17" i="14" s="1"/>
  <c r="AE17" i="14" s="1"/>
  <c r="N17" i="14"/>
  <c r="X17" i="14" s="1"/>
  <c r="M17" i="14"/>
  <c r="T17" i="14" s="1"/>
  <c r="O16" i="14"/>
  <c r="AB16" i="14" s="1"/>
  <c r="N16" i="14"/>
  <c r="X16" i="14" s="1"/>
  <c r="Z16" i="14" s="1"/>
  <c r="AA16" i="14" s="1"/>
  <c r="M16" i="14"/>
  <c r="T16" i="14" s="1"/>
  <c r="V16" i="14" s="1"/>
  <c r="W16" i="14" s="1"/>
  <c r="O15" i="14"/>
  <c r="AB15" i="14" s="1"/>
  <c r="AD15" i="14" s="1"/>
  <c r="AE15" i="14" s="1"/>
  <c r="N15" i="14"/>
  <c r="X15" i="14" s="1"/>
  <c r="M15" i="14"/>
  <c r="T15" i="14" s="1"/>
  <c r="V15" i="14" s="1"/>
  <c r="W15" i="14" s="1"/>
  <c r="O22" i="1"/>
  <c r="AB22" i="1" s="1"/>
  <c r="N22" i="1"/>
  <c r="X22" i="1" s="1"/>
  <c r="M22" i="1"/>
  <c r="T22" i="1" s="1"/>
  <c r="V22" i="1" s="1"/>
  <c r="W22" i="1" s="1"/>
  <c r="O17" i="21"/>
  <c r="AB17" i="21" s="1"/>
  <c r="N17" i="21"/>
  <c r="X17" i="21" s="1"/>
  <c r="Z17" i="21" s="1"/>
  <c r="AA17" i="21" s="1"/>
  <c r="M17" i="21"/>
  <c r="T17" i="21" s="1"/>
  <c r="V17" i="21" s="1"/>
  <c r="W17" i="21" s="1"/>
  <c r="O22" i="20"/>
  <c r="AB22" i="20" s="1"/>
  <c r="N22" i="20"/>
  <c r="X22" i="20" s="1"/>
  <c r="M22" i="20"/>
  <c r="T22" i="20" s="1"/>
  <c r="V22" i="20" s="1"/>
  <c r="W22" i="20" s="1"/>
  <c r="O21" i="20"/>
  <c r="AB21" i="20" s="1"/>
  <c r="AD21" i="20" s="1"/>
  <c r="AE21" i="20" s="1"/>
  <c r="N21" i="20"/>
  <c r="X21" i="20" s="1"/>
  <c r="M21" i="20"/>
  <c r="T21" i="20" s="1"/>
  <c r="O15" i="20"/>
  <c r="AB15" i="20" s="1"/>
  <c r="AD15" i="20" s="1"/>
  <c r="AE15" i="20" s="1"/>
  <c r="N15" i="20"/>
  <c r="X15" i="20" s="1"/>
  <c r="M15" i="20"/>
  <c r="T15" i="20" s="1"/>
  <c r="V15" i="20" s="1"/>
  <c r="W15" i="20" s="1"/>
  <c r="O14" i="20"/>
  <c r="AB14" i="20" s="1"/>
  <c r="N14" i="20"/>
  <c r="X14" i="20" s="1"/>
  <c r="M14" i="20"/>
  <c r="T14" i="20" s="1"/>
  <c r="V14" i="20" s="1"/>
  <c r="W14" i="20" s="1"/>
  <c r="O21" i="19"/>
  <c r="AB21" i="19"/>
  <c r="N21" i="19"/>
  <c r="X21" i="19" s="1"/>
  <c r="Z21" i="19" s="1"/>
  <c r="AA21" i="19" s="1"/>
  <c r="M21" i="19"/>
  <c r="T21" i="19" s="1"/>
  <c r="V21" i="19" s="1"/>
  <c r="W21" i="19" s="1"/>
  <c r="O20" i="19"/>
  <c r="AB20" i="19"/>
  <c r="AD20" i="19" s="1"/>
  <c r="AE20" i="19" s="1"/>
  <c r="N20" i="19"/>
  <c r="X20" i="19" s="1"/>
  <c r="M20" i="19"/>
  <c r="T20" i="19" s="1"/>
  <c r="O19" i="19"/>
  <c r="AB19" i="19" s="1"/>
  <c r="AE19" i="19"/>
  <c r="N19" i="19"/>
  <c r="X19" i="19" s="1"/>
  <c r="M19" i="19"/>
  <c r="T19" i="19"/>
  <c r="O16" i="19"/>
  <c r="AB16" i="19" s="1"/>
  <c r="AD16" i="19" s="1"/>
  <c r="AE16" i="19" s="1"/>
  <c r="N16" i="19"/>
  <c r="X16" i="19" s="1"/>
  <c r="M16" i="19"/>
  <c r="T16" i="19" s="1"/>
  <c r="O15" i="19"/>
  <c r="AB15" i="19" s="1"/>
  <c r="AD15" i="19" s="1"/>
  <c r="AE15" i="19" s="1"/>
  <c r="N15" i="19"/>
  <c r="X15" i="19" s="1"/>
  <c r="M15" i="19"/>
  <c r="T15" i="19" s="1"/>
  <c r="O14" i="19"/>
  <c r="AB14" i="19" s="1"/>
  <c r="N14" i="19"/>
  <c r="X14" i="19" s="1"/>
  <c r="Z14" i="19" s="1"/>
  <c r="AA14" i="19" s="1"/>
  <c r="M14" i="19"/>
  <c r="T14" i="19" s="1"/>
  <c r="V14" i="19" s="1"/>
  <c r="W14" i="19" s="1"/>
  <c r="O13" i="19"/>
  <c r="AB13" i="19"/>
  <c r="N13" i="19"/>
  <c r="X13" i="19"/>
  <c r="Z13" i="19" s="1"/>
  <c r="AA13" i="19" s="1"/>
  <c r="M13" i="19"/>
  <c r="T13" i="19"/>
  <c r="V13" i="19" s="1"/>
  <c r="W13" i="19" s="1"/>
  <c r="O12" i="19"/>
  <c r="AB12" i="19"/>
  <c r="N12" i="19"/>
  <c r="X12" i="19"/>
  <c r="M12" i="19"/>
  <c r="T12" i="19"/>
  <c r="M13" i="12"/>
  <c r="T13" i="12" s="1"/>
  <c r="N13" i="12"/>
  <c r="X13" i="12" s="1"/>
  <c r="AA13" i="12"/>
  <c r="O13" i="12"/>
  <c r="AB13" i="12" s="1"/>
  <c r="M16" i="12"/>
  <c r="T16" i="12" s="1"/>
  <c r="N16" i="12"/>
  <c r="X16" i="12" s="1"/>
  <c r="O16" i="12"/>
  <c r="AB16" i="12" s="1"/>
  <c r="M18" i="12"/>
  <c r="T18" i="12" s="1"/>
  <c r="N18" i="12"/>
  <c r="X18" i="12" s="1"/>
  <c r="Z18" i="12" s="1"/>
  <c r="AA18" i="12" s="1"/>
  <c r="O18" i="12"/>
  <c r="AB18" i="12" s="1"/>
  <c r="AD18" i="12" s="1"/>
  <c r="AE18" i="12" s="1"/>
  <c r="M12" i="17"/>
  <c r="T12" i="17" s="1"/>
  <c r="N12" i="17"/>
  <c r="X12" i="17" s="1"/>
  <c r="Z12" i="17" s="1"/>
  <c r="AA12" i="17" s="1"/>
  <c r="O12" i="17"/>
  <c r="AB12" i="17" s="1"/>
  <c r="M13" i="17"/>
  <c r="T13" i="17" s="1"/>
  <c r="N13" i="17"/>
  <c r="X13" i="17" s="1"/>
  <c r="O13" i="17"/>
  <c r="AB13" i="17" s="1"/>
  <c r="M22" i="17"/>
  <c r="T22" i="17" s="1"/>
  <c r="N22" i="17"/>
  <c r="X22" i="17" s="1"/>
  <c r="O22" i="17"/>
  <c r="AB22" i="17" s="1"/>
  <c r="M23" i="17"/>
  <c r="T23" i="17" s="1"/>
  <c r="V23" i="17" s="1"/>
  <c r="W23" i="17" s="1"/>
  <c r="N23" i="17"/>
  <c r="X23" i="17" s="1"/>
  <c r="O23" i="17"/>
  <c r="AB23" i="17" s="1"/>
  <c r="M12" i="1"/>
  <c r="T12" i="1" s="1"/>
  <c r="N12" i="1"/>
  <c r="X12" i="1" s="1"/>
  <c r="O12" i="1"/>
  <c r="AB12" i="1" s="1"/>
  <c r="M13" i="1"/>
  <c r="T13" i="1" s="1"/>
  <c r="V13" i="1" s="1"/>
  <c r="W13" i="1" s="1"/>
  <c r="N13" i="1"/>
  <c r="X13" i="1" s="1"/>
  <c r="O13" i="1"/>
  <c r="AB13" i="1" s="1"/>
  <c r="M14" i="1"/>
  <c r="T14" i="1" s="1"/>
  <c r="N14" i="1"/>
  <c r="X14" i="1" s="1"/>
  <c r="O14" i="1"/>
  <c r="AB14" i="1" s="1"/>
  <c r="M15" i="1"/>
  <c r="T15" i="1" s="1"/>
  <c r="N15" i="1"/>
  <c r="X15" i="1" s="1"/>
  <c r="Z15" i="1" s="1"/>
  <c r="AA15" i="1" s="1"/>
  <c r="O15" i="1"/>
  <c r="AB15" i="1" s="1"/>
  <c r="AD15" i="1" s="1"/>
  <c r="AE15" i="1" s="1"/>
  <c r="M15" i="10"/>
  <c r="T15" i="10" s="1"/>
  <c r="N15" i="10"/>
  <c r="X15" i="10" s="1"/>
  <c r="O15" i="10"/>
  <c r="AB15" i="10" s="1"/>
  <c r="M16" i="10"/>
  <c r="T16" i="10" s="1"/>
  <c r="N16" i="10"/>
  <c r="X16" i="10" s="1"/>
  <c r="O16" i="10"/>
  <c r="AB16" i="10" s="1"/>
  <c r="M17" i="10"/>
  <c r="T17" i="10" s="1"/>
  <c r="N17" i="10"/>
  <c r="X17" i="10" s="1"/>
  <c r="O17" i="10"/>
  <c r="AB17" i="10" s="1"/>
  <c r="M18" i="10"/>
  <c r="T18" i="10" s="1"/>
  <c r="N18" i="10"/>
  <c r="X18" i="10" s="1"/>
  <c r="Z18" i="10" s="1"/>
  <c r="AA18" i="10" s="1"/>
  <c r="O18" i="10"/>
  <c r="AB18" i="10" s="1"/>
  <c r="M15" i="17"/>
  <c r="T15" i="17" s="1"/>
  <c r="W15" i="17"/>
  <c r="N15" i="17"/>
  <c r="X15" i="17" s="1"/>
  <c r="O15" i="17"/>
  <c r="AB15" i="17" s="1"/>
  <c r="M21" i="17"/>
  <c r="T21" i="17" s="1"/>
  <c r="N21" i="17"/>
  <c r="X21" i="17" s="1"/>
  <c r="O21" i="17"/>
  <c r="AB21" i="17" s="1"/>
  <c r="O21" i="16"/>
  <c r="AB21" i="16" s="1"/>
  <c r="N21" i="16"/>
  <c r="X21" i="16" s="1"/>
  <c r="M21" i="16"/>
  <c r="T21" i="16" s="1"/>
  <c r="O20" i="16"/>
  <c r="AB20" i="16" s="1"/>
  <c r="AD20" i="16" s="1"/>
  <c r="AE20" i="16" s="1"/>
  <c r="N20" i="16"/>
  <c r="X20" i="16" s="1"/>
  <c r="M20" i="16"/>
  <c r="T20" i="16" s="1"/>
  <c r="V20" i="16" s="1"/>
  <c r="W20" i="16" s="1"/>
  <c r="O16" i="16"/>
  <c r="AB16" i="16" s="1"/>
  <c r="O13" i="16"/>
  <c r="AB13" i="16" s="1"/>
  <c r="N13" i="16"/>
  <c r="X13" i="16" s="1"/>
  <c r="M13" i="16"/>
  <c r="T13" i="16" s="1"/>
  <c r="V13" i="16" s="1"/>
  <c r="W13" i="16" s="1"/>
  <c r="M18" i="14"/>
  <c r="T18" i="14" s="1"/>
  <c r="V18" i="14" s="1"/>
  <c r="W18" i="14" s="1"/>
  <c r="N18" i="14"/>
  <c r="X18" i="14" s="1"/>
  <c r="Z18" i="14" s="1"/>
  <c r="AA18" i="14" s="1"/>
  <c r="O18" i="14"/>
  <c r="AB18" i="14" s="1"/>
  <c r="M19" i="14"/>
  <c r="T19" i="14" s="1"/>
  <c r="N19" i="14"/>
  <c r="X19" i="14" s="1"/>
  <c r="Z19" i="14" s="1"/>
  <c r="AA19" i="14" s="1"/>
  <c r="O19" i="14"/>
  <c r="AB19" i="14" s="1"/>
  <c r="AD19" i="14" s="1"/>
  <c r="AE19" i="14" s="1"/>
  <c r="M20" i="14"/>
  <c r="T20" i="14" s="1"/>
  <c r="V20" i="14" s="1"/>
  <c r="W20" i="14" s="1"/>
  <c r="N20" i="14"/>
  <c r="X20" i="14" s="1"/>
  <c r="Z20" i="14" s="1"/>
  <c r="AA20" i="14" s="1"/>
  <c r="O20" i="14"/>
  <c r="AB20" i="14" s="1"/>
  <c r="AD20" i="14" s="1"/>
  <c r="AE20" i="14" s="1"/>
  <c r="M21" i="14"/>
  <c r="T21" i="14" s="1"/>
  <c r="N21" i="14"/>
  <c r="X21" i="14" s="1"/>
  <c r="O21" i="14"/>
  <c r="AB21" i="14" s="1"/>
  <c r="AD21" i="14" s="1"/>
  <c r="AE21" i="14" s="1"/>
  <c r="O14" i="14"/>
  <c r="AB14" i="14" s="1"/>
  <c r="N14" i="14"/>
  <c r="X14" i="14" s="1"/>
  <c r="Z14" i="14" s="1"/>
  <c r="AA14" i="14" s="1"/>
  <c r="M14" i="14"/>
  <c r="T14" i="14" s="1"/>
  <c r="V14" i="14" s="1"/>
  <c r="W14" i="14" s="1"/>
  <c r="O12" i="14"/>
  <c r="AB12" i="14"/>
  <c r="AD12" i="14" s="1"/>
  <c r="AE12" i="14" s="1"/>
  <c r="N12" i="14"/>
  <c r="X12" i="14" s="1"/>
  <c r="Z12" i="14" s="1"/>
  <c r="AA12" i="14" s="1"/>
  <c r="M12" i="14"/>
  <c r="T12" i="14" s="1"/>
  <c r="O25" i="12"/>
  <c r="AB25" i="12" s="1"/>
  <c r="N25" i="12"/>
  <c r="X25" i="12" s="1"/>
  <c r="Z25" i="12" s="1"/>
  <c r="AA25" i="12" s="1"/>
  <c r="M25" i="12"/>
  <c r="T25" i="12" s="1"/>
  <c r="V25" i="12" s="1"/>
  <c r="W25" i="12" s="1"/>
  <c r="O12" i="12"/>
  <c r="AB12" i="12" s="1"/>
  <c r="N12" i="12"/>
  <c r="X12" i="12" s="1"/>
  <c r="AA12" i="12"/>
  <c r="M12" i="12"/>
  <c r="T12" i="12" s="1"/>
  <c r="M20" i="10"/>
  <c r="T20" i="10" s="1"/>
  <c r="V20" i="10" s="1"/>
  <c r="W20" i="10" s="1"/>
  <c r="N20" i="10"/>
  <c r="X20" i="10" s="1"/>
  <c r="O20" i="10"/>
  <c r="AB20" i="10" s="1"/>
  <c r="M21" i="10"/>
  <c r="T21" i="10" s="1"/>
  <c r="V21" i="10" s="1"/>
  <c r="W21" i="10" s="1"/>
  <c r="N21" i="10"/>
  <c r="X21" i="10" s="1"/>
  <c r="O21" i="10"/>
  <c r="AB21" i="10" s="1"/>
  <c r="AD21" i="10" s="1"/>
  <c r="AE21" i="10" s="1"/>
  <c r="O12" i="10"/>
  <c r="AB12" i="10" s="1"/>
  <c r="N12" i="10"/>
  <c r="X12" i="10" s="1"/>
  <c r="M12" i="10"/>
  <c r="T12" i="10" s="1"/>
  <c r="V12" i="10" s="1"/>
  <c r="W12" i="10" s="1"/>
  <c r="M15" i="7"/>
  <c r="T15" i="7" s="1"/>
  <c r="V15" i="7" s="1"/>
  <c r="W15" i="7" s="1"/>
  <c r="N15" i="7"/>
  <c r="X15" i="7" s="1"/>
  <c r="Z15" i="7" s="1"/>
  <c r="AA15" i="7" s="1"/>
  <c r="O15" i="7"/>
  <c r="AB15" i="7" s="1"/>
  <c r="AD15" i="7" s="1"/>
  <c r="AE15" i="7" s="1"/>
  <c r="M12" i="8"/>
  <c r="T12" i="8" s="1"/>
  <c r="V12" i="8" s="1"/>
  <c r="W12" i="8" s="1"/>
  <c r="N12" i="8"/>
  <c r="X12" i="8" s="1"/>
  <c r="O12" i="8"/>
  <c r="AB12" i="8" s="1"/>
  <c r="AD12" i="8" s="1"/>
  <c r="AE12" i="8" s="1"/>
  <c r="M13" i="8"/>
  <c r="T13" i="8" s="1"/>
  <c r="N13" i="8"/>
  <c r="X13" i="8" s="1"/>
  <c r="O13" i="8"/>
  <c r="AB13" i="8" s="1"/>
  <c r="M15" i="8"/>
  <c r="T15" i="8" s="1"/>
  <c r="V15" i="8" s="1"/>
  <c r="W15" i="8" s="1"/>
  <c r="N15" i="8"/>
  <c r="X15" i="8" s="1"/>
  <c r="O15" i="8"/>
  <c r="AB15" i="8" s="1"/>
  <c r="O17" i="8"/>
  <c r="AB17" i="8" s="1"/>
  <c r="N17" i="8"/>
  <c r="X17" i="8" s="1"/>
  <c r="Z17" i="8" s="1"/>
  <c r="AA17" i="8" s="1"/>
  <c r="M17" i="8"/>
  <c r="T17" i="8" s="1"/>
  <c r="O16" i="8"/>
  <c r="AB16" i="8" s="1"/>
  <c r="N16" i="8"/>
  <c r="X16" i="8" s="1"/>
  <c r="M16" i="8"/>
  <c r="T16" i="8" s="1"/>
  <c r="O17" i="7"/>
  <c r="AB17" i="7" s="1"/>
  <c r="AD17" i="7" s="1"/>
  <c r="AE17" i="7" s="1"/>
  <c r="N17" i="7"/>
  <c r="X17" i="7" s="1"/>
  <c r="Z17" i="7" s="1"/>
  <c r="AA17" i="7" s="1"/>
  <c r="M17" i="7"/>
  <c r="T17" i="7" s="1"/>
  <c r="O16" i="7"/>
  <c r="AB16" i="7" s="1"/>
  <c r="N16" i="7"/>
  <c r="X16" i="7" s="1"/>
  <c r="M16" i="7"/>
  <c r="T16" i="7" s="1"/>
  <c r="O13" i="7"/>
  <c r="AB13" i="7" s="1"/>
  <c r="AD13" i="7" s="1"/>
  <c r="AE13" i="7" s="1"/>
  <c r="N13" i="7"/>
  <c r="X13" i="7" s="1"/>
  <c r="Z13" i="7" s="1"/>
  <c r="AA13" i="7" s="1"/>
  <c r="M13" i="7"/>
  <c r="T13" i="7" s="1"/>
  <c r="V13" i="7" s="1"/>
  <c r="W13" i="7" s="1"/>
  <c r="O12" i="7"/>
  <c r="AB12" i="7" s="1"/>
  <c r="AD12" i="7" s="1"/>
  <c r="AE12" i="7" s="1"/>
  <c r="N12" i="7"/>
  <c r="X12" i="7" s="1"/>
  <c r="M12" i="7"/>
  <c r="T12" i="7" s="1"/>
  <c r="O25" i="6"/>
  <c r="AB25" i="6" s="1"/>
  <c r="AD25" i="6" s="1"/>
  <c r="AE25" i="6" s="1"/>
  <c r="N25" i="6"/>
  <c r="X25" i="6" s="1"/>
  <c r="M25" i="6"/>
  <c r="T25" i="6" s="1"/>
  <c r="O24" i="6"/>
  <c r="AB24" i="6" s="1"/>
  <c r="AD24" i="6" s="1"/>
  <c r="AE24" i="6" s="1"/>
  <c r="N24" i="6"/>
  <c r="X24" i="6" s="1"/>
  <c r="M24" i="6"/>
  <c r="T24" i="6" s="1"/>
  <c r="O23" i="6"/>
  <c r="AB23" i="6" s="1"/>
  <c r="N23" i="6"/>
  <c r="X23" i="6" s="1"/>
  <c r="Z23" i="6" s="1"/>
  <c r="AA23" i="6" s="1"/>
  <c r="M23" i="6"/>
  <c r="T23" i="6" s="1"/>
  <c r="V23" i="6" s="1"/>
  <c r="W23" i="6" s="1"/>
  <c r="O18" i="6"/>
  <c r="AB18" i="6" s="1"/>
  <c r="N18" i="6"/>
  <c r="X18" i="6" s="1"/>
  <c r="M18" i="6"/>
  <c r="T18" i="6" s="1"/>
  <c r="O13" i="6"/>
  <c r="AB13" i="6" s="1"/>
  <c r="AD13" i="6" s="1"/>
  <c r="AE13" i="6" s="1"/>
  <c r="N13" i="6"/>
  <c r="X13" i="6" s="1"/>
  <c r="Z13" i="6" s="1"/>
  <c r="AA13" i="6" s="1"/>
  <c r="M13" i="6"/>
  <c r="T13" i="6" s="1"/>
  <c r="O12" i="6"/>
  <c r="AB12" i="6" s="1"/>
  <c r="N12" i="6"/>
  <c r="X12" i="6" s="1"/>
  <c r="M12" i="6"/>
  <c r="T12" i="6" s="1"/>
  <c r="O18" i="5"/>
  <c r="AB18" i="5" s="1"/>
  <c r="AD18" i="5" s="1"/>
  <c r="AE18" i="5" s="1"/>
  <c r="N18" i="5"/>
  <c r="X18" i="5" s="1"/>
  <c r="M18" i="5"/>
  <c r="T18" i="5" s="1"/>
  <c r="O17" i="5"/>
  <c r="AB17" i="5" s="1"/>
  <c r="N17" i="5"/>
  <c r="X17" i="5" s="1"/>
  <c r="Z17" i="5" s="1"/>
  <c r="AA17" i="5" s="1"/>
  <c r="M17" i="5"/>
  <c r="T17" i="5" s="1"/>
  <c r="V17" i="5" s="1"/>
  <c r="W17" i="5" s="1"/>
  <c r="O20" i="4"/>
  <c r="AB20" i="4" s="1"/>
  <c r="N20" i="4"/>
  <c r="X20" i="4" s="1"/>
  <c r="M20" i="4"/>
  <c r="T20" i="4" s="1"/>
  <c r="V20" i="4" s="1"/>
  <c r="W20" i="4" s="1"/>
  <c r="O19" i="4"/>
  <c r="AB19" i="4" s="1"/>
  <c r="N19" i="4"/>
  <c r="X19" i="4" s="1"/>
  <c r="M19" i="4"/>
  <c r="T19" i="4" s="1"/>
  <c r="M23" i="1"/>
  <c r="T23" i="1" s="1"/>
  <c r="N23" i="1"/>
  <c r="X23" i="1" s="1"/>
  <c r="O23" i="1"/>
  <c r="AB23" i="1" s="1"/>
  <c r="AD23" i="1" s="1"/>
  <c r="AE23" i="1" s="1"/>
  <c r="M24" i="1"/>
  <c r="T24" i="1" s="1"/>
  <c r="V24" i="1" s="1"/>
  <c r="W24" i="1" s="1"/>
  <c r="N24" i="1"/>
  <c r="X24" i="1" s="1"/>
  <c r="O24" i="1"/>
  <c r="AB24" i="1" s="1"/>
  <c r="AD17" i="5"/>
  <c r="AE17" i="5" s="1"/>
  <c r="R15" i="5"/>
  <c r="S15" i="5" s="1"/>
  <c r="AG18" i="5"/>
  <c r="AH18" i="5" s="1"/>
  <c r="AI18" i="5" s="1"/>
  <c r="AD14" i="6"/>
  <c r="AE14" i="6" s="1"/>
  <c r="R21" i="20"/>
  <c r="S21" i="20" s="1"/>
  <c r="R19" i="14"/>
  <c r="S19" i="14" s="1"/>
  <c r="R15" i="14"/>
  <c r="S15" i="14" s="1"/>
  <c r="R20" i="14"/>
  <c r="S20" i="14" s="1"/>
  <c r="R16" i="14"/>
  <c r="S16" i="14" s="1"/>
  <c r="R16" i="8"/>
  <c r="S16" i="8" s="1"/>
  <c r="AA20" i="6"/>
  <c r="AD20" i="6"/>
  <c r="AE20" i="6" s="1"/>
  <c r="AA14" i="5"/>
  <c r="V16" i="19"/>
  <c r="W16" i="19" s="1"/>
  <c r="AG14" i="19"/>
  <c r="AH14" i="19" s="1"/>
  <c r="AI14" i="19" s="1"/>
  <c r="R16" i="19"/>
  <c r="S16" i="19" s="1"/>
  <c r="V12" i="19"/>
  <c r="W12" i="19" s="1"/>
  <c r="R20" i="4"/>
  <c r="S20" i="4" s="1"/>
  <c r="AE14" i="12"/>
  <c r="Z27" i="12"/>
  <c r="AA27" i="12" s="1"/>
  <c r="AA23" i="12"/>
  <c r="R25" i="12"/>
  <c r="S25" i="12" s="1"/>
  <c r="S13" i="12"/>
  <c r="S14" i="12"/>
  <c r="AD15" i="12"/>
  <c r="AE15" i="12" s="1"/>
  <c r="AE20" i="17"/>
  <c r="Z13" i="17"/>
  <c r="AA13" i="17" s="1"/>
  <c r="S18" i="1"/>
  <c r="AE19" i="1"/>
  <c r="S21" i="1"/>
  <c r="AD21" i="16"/>
  <c r="AE21" i="16" s="1"/>
  <c r="AD16" i="16"/>
  <c r="AE16" i="16" s="1"/>
  <c r="AG12" i="17"/>
  <c r="AG17" i="5"/>
  <c r="AH17" i="5" s="1"/>
  <c r="AI17" i="5" s="1"/>
  <c r="AG16" i="14"/>
  <c r="AH16" i="14" s="1"/>
  <c r="AI16" i="14" s="1"/>
  <c r="R13" i="17"/>
  <c r="S13" i="17" s="1"/>
  <c r="AE12" i="12"/>
  <c r="V21" i="16"/>
  <c r="W21" i="16" s="1"/>
  <c r="AA21" i="1"/>
  <c r="V16" i="17"/>
  <c r="W16" i="17" s="1"/>
  <c r="AD27" i="12"/>
  <c r="AE27" i="12" s="1"/>
  <c r="AD14" i="19"/>
  <c r="AE14" i="19" s="1"/>
  <c r="AA14" i="12"/>
  <c r="AE13" i="12"/>
  <c r="V15" i="12"/>
  <c r="W15" i="12" s="1"/>
  <c r="V19" i="4"/>
  <c r="W19" i="4" s="1"/>
  <c r="AD16" i="14"/>
  <c r="AE16" i="14" s="1"/>
  <c r="AD20" i="20"/>
  <c r="AE20" i="20" s="1"/>
  <c r="V14" i="4"/>
  <c r="W14" i="4" s="1"/>
  <c r="V18" i="19"/>
  <c r="W18" i="19" s="1"/>
  <c r="V17" i="7"/>
  <c r="W17" i="7" s="1"/>
  <c r="V19" i="14"/>
  <c r="W19" i="14" s="1"/>
  <c r="V19" i="6"/>
  <c r="W19" i="6" s="1"/>
  <c r="V14" i="6"/>
  <c r="W14" i="6" s="1"/>
  <c r="AG20" i="14"/>
  <c r="AH20" i="14" s="1"/>
  <c r="AI20" i="14" s="1"/>
  <c r="Z17" i="13"/>
  <c r="AA17" i="13" s="1"/>
  <c r="S16" i="13"/>
  <c r="V18" i="13"/>
  <c r="W18" i="13" s="1"/>
  <c r="AG17" i="13"/>
  <c r="AH17" i="13" s="1"/>
  <c r="AI17" i="13" s="1"/>
  <c r="V20" i="13"/>
  <c r="W20" i="13" s="1"/>
  <c r="R20" i="13"/>
  <c r="S20" i="13" s="1"/>
  <c r="W16" i="13"/>
  <c r="V16" i="23" l="1"/>
  <c r="W16" i="23" s="1"/>
  <c r="R19" i="23"/>
  <c r="S19" i="23" s="1"/>
  <c r="R16" i="23"/>
  <c r="S16" i="23" s="1"/>
  <c r="Z12" i="23"/>
  <c r="AA12" i="23" s="1"/>
  <c r="AG19" i="23"/>
  <c r="AH19" i="23" s="1"/>
  <c r="AI19" i="23" s="1"/>
  <c r="Z17" i="23"/>
  <c r="AA17" i="23" s="1"/>
  <c r="R17" i="20"/>
  <c r="S17" i="20" s="1"/>
  <c r="R22" i="20"/>
  <c r="S22" i="20" s="1"/>
  <c r="AG20" i="20"/>
  <c r="AH20" i="20" s="1"/>
  <c r="AI20" i="20" s="1"/>
  <c r="V21" i="20"/>
  <c r="W21" i="20" s="1"/>
  <c r="Z22" i="20"/>
  <c r="AA22" i="20" s="1"/>
  <c r="V20" i="20"/>
  <c r="W20" i="20" s="1"/>
  <c r="AG16" i="20"/>
  <c r="AH16" i="20" s="1"/>
  <c r="AI16" i="20" s="1"/>
  <c r="AG21" i="20"/>
  <c r="AH21" i="20" s="1"/>
  <c r="AI21" i="20" s="1"/>
  <c r="AG12" i="20"/>
  <c r="AH12" i="20" s="1"/>
  <c r="AI12" i="20" s="1"/>
  <c r="AD19" i="20"/>
  <c r="AE19" i="20" s="1"/>
  <c r="Z17" i="14"/>
  <c r="AA17" i="14" s="1"/>
  <c r="V12" i="14"/>
  <c r="W12" i="14" s="1"/>
  <c r="R15" i="13"/>
  <c r="S15" i="13" s="1"/>
  <c r="V12" i="13"/>
  <c r="W12" i="13" s="1"/>
  <c r="R19" i="13"/>
  <c r="S19" i="13" s="1"/>
  <c r="AD20" i="13"/>
  <c r="AE20" i="13" s="1"/>
  <c r="Z12" i="13"/>
  <c r="AA12" i="13" s="1"/>
  <c r="AG12" i="13"/>
  <c r="AH12" i="13" s="1"/>
  <c r="AI12" i="13" s="1"/>
  <c r="R15" i="8"/>
  <c r="S15" i="8" s="1"/>
  <c r="AD18" i="8"/>
  <c r="AE18" i="8" s="1"/>
  <c r="V16" i="8"/>
  <c r="W16" i="8" s="1"/>
  <c r="R17" i="8"/>
  <c r="S17" i="8" s="1"/>
  <c r="Z14" i="8"/>
  <c r="AA14" i="8" s="1"/>
  <c r="Z18" i="8"/>
  <c r="AA18" i="8" s="1"/>
  <c r="Z16" i="8"/>
  <c r="AA16" i="8" s="1"/>
  <c r="AD17" i="8"/>
  <c r="AE17" i="8" s="1"/>
  <c r="AD13" i="8"/>
  <c r="AE13" i="8" s="1"/>
  <c r="AG17" i="8"/>
  <c r="AH17" i="8" s="1"/>
  <c r="AI17" i="8" s="1"/>
  <c r="AD15" i="8"/>
  <c r="AE15" i="8" s="1"/>
  <c r="V13" i="8"/>
  <c r="W13" i="8" s="1"/>
  <c r="R14" i="8"/>
  <c r="S14" i="8" s="1"/>
  <c r="V14" i="8"/>
  <c r="W14" i="8" s="1"/>
  <c r="AG12" i="7"/>
  <c r="AH12" i="7" s="1"/>
  <c r="AI12" i="7" s="1"/>
  <c r="R12" i="7"/>
  <c r="S12" i="7" s="1"/>
  <c r="V16" i="7"/>
  <c r="W16" i="7" s="1"/>
  <c r="Z16" i="7"/>
  <c r="AA16" i="7" s="1"/>
  <c r="Z12" i="7"/>
  <c r="AA12" i="7" s="1"/>
  <c r="R17" i="7"/>
  <c r="S17" i="7" s="1"/>
  <c r="V12" i="7"/>
  <c r="W12" i="7" s="1"/>
  <c r="R16" i="7"/>
  <c r="S16" i="7" s="1"/>
  <c r="AD16" i="7"/>
  <c r="AE16" i="7" s="1"/>
  <c r="AG16" i="7"/>
  <c r="AH16" i="7" s="1"/>
  <c r="AI16" i="7" s="1"/>
  <c r="AD12" i="6"/>
  <c r="AE12" i="6" s="1"/>
  <c r="R12" i="6"/>
  <c r="S12" i="6" s="1"/>
  <c r="AD23" i="6"/>
  <c r="AE23" i="6" s="1"/>
  <c r="V25" i="6"/>
  <c r="W25" i="6" s="1"/>
  <c r="R24" i="6"/>
  <c r="S24" i="6" s="1"/>
  <c r="AD15" i="6"/>
  <c r="AE15" i="6" s="1"/>
  <c r="AG23" i="6"/>
  <c r="AH23" i="6" s="1"/>
  <c r="AI23" i="6" s="1"/>
  <c r="AG15" i="6"/>
  <c r="AH15" i="6" s="1"/>
  <c r="AI15" i="6" s="1"/>
  <c r="V16" i="6"/>
  <c r="W16" i="6" s="1"/>
  <c r="AG13" i="6"/>
  <c r="AH13" i="6" s="1"/>
  <c r="AI13" i="6" s="1"/>
  <c r="AD18" i="6"/>
  <c r="AE18" i="6" s="1"/>
  <c r="AG14" i="6"/>
  <c r="AH14" i="6" s="1"/>
  <c r="AI14" i="6" s="1"/>
  <c r="Z19" i="6"/>
  <c r="AA19" i="6" s="1"/>
  <c r="R25" i="6"/>
  <c r="S25" i="6" s="1"/>
  <c r="R13" i="6"/>
  <c r="S13" i="6" s="1"/>
  <c r="V13" i="6"/>
  <c r="W13" i="6" s="1"/>
  <c r="AD16" i="6"/>
  <c r="AE16" i="6" s="1"/>
  <c r="R18" i="5"/>
  <c r="S18" i="5" s="1"/>
  <c r="V18" i="5"/>
  <c r="W18" i="5" s="1"/>
  <c r="AD15" i="5"/>
  <c r="AE15" i="5" s="1"/>
  <c r="AD12" i="5"/>
  <c r="AE12" i="5" s="1"/>
  <c r="V15" i="5"/>
  <c r="W15" i="5" s="1"/>
  <c r="W19" i="5" s="1"/>
  <c r="Z15" i="5"/>
  <c r="AA15" i="5" s="1"/>
  <c r="AD16" i="5"/>
  <c r="AE16" i="5" s="1"/>
  <c r="AG15" i="5"/>
  <c r="AH15" i="5" s="1"/>
  <c r="AI15" i="5" s="1"/>
  <c r="R15" i="19"/>
  <c r="S15" i="19" s="1"/>
  <c r="AD21" i="19"/>
  <c r="AE21" i="19" s="1"/>
  <c r="Z16" i="19"/>
  <c r="AA16" i="19" s="1"/>
  <c r="R17" i="19"/>
  <c r="S17" i="19" s="1"/>
  <c r="R13" i="19"/>
  <c r="S13" i="19" s="1"/>
  <c r="Z20" i="19"/>
  <c r="AA20" i="19" s="1"/>
  <c r="V17" i="19"/>
  <c r="W17" i="19" s="1"/>
  <c r="AG17" i="19"/>
  <c r="AH17" i="19" s="1"/>
  <c r="AI17" i="19" s="1"/>
  <c r="AD13" i="19"/>
  <c r="AE13" i="19" s="1"/>
  <c r="R12" i="19"/>
  <c r="S12" i="19" s="1"/>
  <c r="W22" i="19"/>
  <c r="AD12" i="19"/>
  <c r="AE12" i="19" s="1"/>
  <c r="AG13" i="19"/>
  <c r="AH13" i="19" s="1"/>
  <c r="AI13" i="19" s="1"/>
  <c r="AG18" i="19"/>
  <c r="AH18" i="19" s="1"/>
  <c r="AI18" i="19" s="1"/>
  <c r="R14" i="19"/>
  <c r="S14" i="19" s="1"/>
  <c r="Z12" i="4"/>
  <c r="AA12" i="4" s="1"/>
  <c r="R13" i="4"/>
  <c r="S13" i="4" s="1"/>
  <c r="AD20" i="4"/>
  <c r="AE20" i="4" s="1"/>
  <c r="AD19" i="4"/>
  <c r="AE19" i="4" s="1"/>
  <c r="Z14" i="4"/>
  <c r="AA14" i="4" s="1"/>
  <c r="AD12" i="4"/>
  <c r="AE12" i="4" s="1"/>
  <c r="R19" i="4"/>
  <c r="S19" i="4" s="1"/>
  <c r="AG14" i="4"/>
  <c r="AH14" i="4" s="1"/>
  <c r="AI14" i="4" s="1"/>
  <c r="AG13" i="4"/>
  <c r="AH13" i="4" s="1"/>
  <c r="AI13" i="4" s="1"/>
  <c r="AG14" i="12"/>
  <c r="R15" i="12"/>
  <c r="S15" i="12" s="1"/>
  <c r="V27" i="12"/>
  <c r="W27" i="12" s="1"/>
  <c r="Z26" i="12"/>
  <c r="AA26" i="12" s="1"/>
  <c r="U16" i="12"/>
  <c r="AG15" i="12"/>
  <c r="AH15" i="12" s="1"/>
  <c r="AI15" i="12" s="1"/>
  <c r="V16" i="12"/>
  <c r="W16" i="12" s="1"/>
  <c r="AG16" i="12"/>
  <c r="AH16" i="12" s="1"/>
  <c r="AI16" i="12" s="1"/>
  <c r="V17" i="12"/>
  <c r="W17" i="12" s="1"/>
  <c r="V18" i="12"/>
  <c r="W18" i="12" s="1"/>
  <c r="R22" i="12"/>
  <c r="S22" i="12" s="1"/>
  <c r="AD20" i="12"/>
  <c r="AE20" i="12" s="1"/>
  <c r="AG25" i="12"/>
  <c r="AH25" i="12" s="1"/>
  <c r="AI25" i="12" s="1"/>
  <c r="U20" i="12"/>
  <c r="AG20" i="12" s="1"/>
  <c r="AH20" i="12" s="1"/>
  <c r="AI20" i="12" s="1"/>
  <c r="Z17" i="17"/>
  <c r="AA17" i="17" s="1"/>
  <c r="R18" i="17"/>
  <c r="S18" i="17" s="1"/>
  <c r="AD23" i="17"/>
  <c r="AE23" i="17" s="1"/>
  <c r="R17" i="17"/>
  <c r="S17" i="17" s="1"/>
  <c r="AG13" i="17"/>
  <c r="AH13" i="17" s="1"/>
  <c r="AI13" i="17" s="1"/>
  <c r="AH12" i="17"/>
  <c r="AI12" i="17" s="1"/>
  <c r="V18" i="17"/>
  <c r="W18" i="17" s="1"/>
  <c r="Z16" i="17"/>
  <c r="AA16" i="17" s="1"/>
  <c r="R21" i="17"/>
  <c r="S21" i="17" s="1"/>
  <c r="R16" i="17"/>
  <c r="S16" i="17" s="1"/>
  <c r="R22" i="17"/>
  <c r="S22" i="17" s="1"/>
  <c r="V21" i="17"/>
  <c r="W21" i="17" s="1"/>
  <c r="V12" i="17"/>
  <c r="W12" i="17" s="1"/>
  <c r="AG23" i="17"/>
  <c r="AH23" i="17" s="1"/>
  <c r="AI23" i="17" s="1"/>
  <c r="AG16" i="17"/>
  <c r="AH16" i="17" s="1"/>
  <c r="AI16" i="17" s="1"/>
  <c r="AD21" i="17"/>
  <c r="AE21" i="17" s="1"/>
  <c r="Z23" i="17"/>
  <c r="AA23" i="17" s="1"/>
  <c r="AG17" i="17"/>
  <c r="AD13" i="1"/>
  <c r="AE13" i="1" s="1"/>
  <c r="AG17" i="1"/>
  <c r="AH17" i="1" s="1"/>
  <c r="AI17" i="1" s="1"/>
  <c r="Z13" i="1"/>
  <c r="AA13" i="1" s="1"/>
  <c r="AG21" i="1"/>
  <c r="AH21" i="1" s="1"/>
  <c r="AI21" i="1" s="1"/>
  <c r="R23" i="1"/>
  <c r="S23" i="1" s="1"/>
  <c r="AD17" i="1"/>
  <c r="AE17" i="1" s="1"/>
  <c r="V23" i="1"/>
  <c r="W23" i="1" s="1"/>
  <c r="V15" i="1"/>
  <c r="W15" i="1" s="1"/>
  <c r="AD22" i="1"/>
  <c r="AE22" i="1" s="1"/>
  <c r="R12" i="21"/>
  <c r="S12" i="21" s="1"/>
  <c r="V15" i="21"/>
  <c r="W15" i="21" s="1"/>
  <c r="AD17" i="21"/>
  <c r="AE17" i="21" s="1"/>
  <c r="AG12" i="21"/>
  <c r="AH12" i="21" s="1"/>
  <c r="AI12" i="21" s="1"/>
  <c r="AF15" i="21"/>
  <c r="V13" i="21"/>
  <c r="W13" i="21" s="1"/>
  <c r="W18" i="21" s="1"/>
  <c r="AD15" i="21"/>
  <c r="AE15" i="21" s="1"/>
  <c r="V12" i="16"/>
  <c r="W12" i="16" s="1"/>
  <c r="W22" i="16" s="1"/>
  <c r="R16" i="16"/>
  <c r="S16" i="16" s="1"/>
  <c r="AG20" i="16"/>
  <c r="AD18" i="16"/>
  <c r="AE18" i="16" s="1"/>
  <c r="R14" i="16"/>
  <c r="S14" i="16" s="1"/>
  <c r="AD19" i="16"/>
  <c r="AE19" i="16" s="1"/>
  <c r="AD13" i="16"/>
  <c r="AE13" i="16" s="1"/>
  <c r="AD20" i="10"/>
  <c r="AE20" i="10" s="1"/>
  <c r="V18" i="10"/>
  <c r="W18" i="10" s="1"/>
  <c r="Z15" i="10"/>
  <c r="AA15" i="10" s="1"/>
  <c r="V15" i="10"/>
  <c r="W15" i="10" s="1"/>
  <c r="V16" i="10"/>
  <c r="W16" i="10" s="1"/>
  <c r="AG21" i="10"/>
  <c r="AH21" i="10" s="1"/>
  <c r="AI21" i="10" s="1"/>
  <c r="V17" i="23"/>
  <c r="W17" i="23" s="1"/>
  <c r="AD17" i="23"/>
  <c r="AE17" i="23" s="1"/>
  <c r="AG13" i="23"/>
  <c r="AH13" i="23" s="1"/>
  <c r="AI13" i="23" s="1"/>
  <c r="V14" i="23"/>
  <c r="W14" i="23" s="1"/>
  <c r="AD14" i="23"/>
  <c r="AE14" i="23" s="1"/>
  <c r="V15" i="23"/>
  <c r="W15" i="23" s="1"/>
  <c r="Z15" i="23"/>
  <c r="AA15" i="23" s="1"/>
  <c r="AD15" i="23"/>
  <c r="AE15" i="23" s="1"/>
  <c r="Z17" i="20"/>
  <c r="AA17" i="20" s="1"/>
  <c r="AD14" i="20"/>
  <c r="AE14" i="20" s="1"/>
  <c r="AD22" i="20"/>
  <c r="AE22" i="20" s="1"/>
  <c r="AG22" i="20"/>
  <c r="AH22" i="20" s="1"/>
  <c r="AI22" i="20" s="1"/>
  <c r="R18" i="20"/>
  <c r="S18" i="20" s="1"/>
  <c r="R14" i="20"/>
  <c r="S14" i="20" s="1"/>
  <c r="R19" i="20"/>
  <c r="S19" i="20" s="1"/>
  <c r="R15" i="20"/>
  <c r="S15" i="20" s="1"/>
  <c r="AD18" i="20"/>
  <c r="AE18" i="20" s="1"/>
  <c r="AG17" i="20"/>
  <c r="AH17" i="20" s="1"/>
  <c r="AI17" i="20" s="1"/>
  <c r="V16" i="20"/>
  <c r="W16" i="20" s="1"/>
  <c r="Z21" i="20"/>
  <c r="AA21" i="20" s="1"/>
  <c r="AG21" i="14"/>
  <c r="AH21" i="14" s="1"/>
  <c r="AI21" i="14" s="1"/>
  <c r="R17" i="14"/>
  <c r="S17" i="14" s="1"/>
  <c r="AD18" i="14"/>
  <c r="AE18" i="14" s="1"/>
  <c r="R21" i="14"/>
  <c r="S21" i="14" s="1"/>
  <c r="AG12" i="14"/>
  <c r="AH12" i="14" s="1"/>
  <c r="AI12" i="14" s="1"/>
  <c r="AD14" i="14"/>
  <c r="AE14" i="14" s="1"/>
  <c r="V21" i="14"/>
  <c r="W21" i="14" s="1"/>
  <c r="R18" i="14"/>
  <c r="S18" i="14" s="1"/>
  <c r="V17" i="14"/>
  <c r="W17" i="14" s="1"/>
  <c r="AG17" i="14"/>
  <c r="AH17" i="14" s="1"/>
  <c r="AI17" i="14" s="1"/>
  <c r="R14" i="14"/>
  <c r="S14" i="14" s="1"/>
  <c r="AD16" i="8"/>
  <c r="AE16" i="8" s="1"/>
  <c r="R12" i="8"/>
  <c r="S12" i="8" s="1"/>
  <c r="AG16" i="8"/>
  <c r="AH16" i="8" s="1"/>
  <c r="AI16" i="8" s="1"/>
  <c r="AD14" i="8"/>
  <c r="AE14" i="8" s="1"/>
  <c r="Z15" i="8"/>
  <c r="AA15" i="8" s="1"/>
  <c r="Z19" i="8"/>
  <c r="AA19" i="8" s="1"/>
  <c r="AG14" i="8"/>
  <c r="AH14" i="8" s="1"/>
  <c r="AI14" i="8" s="1"/>
  <c r="AG18" i="8"/>
  <c r="AH18" i="8" s="1"/>
  <c r="AI18" i="8" s="1"/>
  <c r="V17" i="8"/>
  <c r="W17" i="8" s="1"/>
  <c r="AG15" i="8"/>
  <c r="AH15" i="8" s="1"/>
  <c r="AI15" i="8" s="1"/>
  <c r="R19" i="8"/>
  <c r="S19" i="8" s="1"/>
  <c r="Z13" i="8"/>
  <c r="AA13" i="8" s="1"/>
  <c r="R13" i="8"/>
  <c r="S13" i="8" s="1"/>
  <c r="AD19" i="8"/>
  <c r="AE19" i="8" s="1"/>
  <c r="R13" i="7"/>
  <c r="S13" i="7" s="1"/>
  <c r="Z18" i="6"/>
  <c r="AA18" i="6" s="1"/>
  <c r="AG12" i="6"/>
  <c r="AH12" i="6" s="1"/>
  <c r="AI12" i="6" s="1"/>
  <c r="Z24" i="6"/>
  <c r="AA24" i="6" s="1"/>
  <c r="V24" i="6"/>
  <c r="W24" i="6" s="1"/>
  <c r="AG18" i="6"/>
  <c r="AH18" i="6" s="1"/>
  <c r="AI18" i="6" s="1"/>
  <c r="V12" i="6"/>
  <c r="W12" i="6" s="1"/>
  <c r="AD22" i="6"/>
  <c r="AE22" i="6" s="1"/>
  <c r="R15" i="6"/>
  <c r="S15" i="6" s="1"/>
  <c r="R23" i="6"/>
  <c r="S23" i="6" s="1"/>
  <c r="V24" i="12"/>
  <c r="W24" i="12" s="1"/>
  <c r="AD21" i="12"/>
  <c r="AE21" i="12" s="1"/>
  <c r="AD17" i="12"/>
  <c r="AE17" i="12" s="1"/>
  <c r="AD25" i="12"/>
  <c r="AE25" i="12" s="1"/>
  <c r="AD23" i="12"/>
  <c r="AE23" i="12" s="1"/>
  <c r="R26" i="12"/>
  <c r="S26" i="12" s="1"/>
  <c r="AG22" i="12"/>
  <c r="AH22" i="12" s="1"/>
  <c r="AI22" i="12" s="1"/>
  <c r="V23" i="12"/>
  <c r="W23" i="12" s="1"/>
  <c r="Z19" i="12"/>
  <c r="AA19" i="12" s="1"/>
  <c r="AD19" i="12"/>
  <c r="AE19" i="12" s="1"/>
  <c r="V22" i="12"/>
  <c r="W22" i="12" s="1"/>
  <c r="AG26" i="12"/>
  <c r="AH26" i="12" s="1"/>
  <c r="AI26" i="12" s="1"/>
  <c r="AG23" i="12"/>
  <c r="AH23" i="12" s="1"/>
  <c r="AI23" i="12" s="1"/>
  <c r="Z20" i="12"/>
  <c r="AA20" i="12" s="1"/>
  <c r="AG17" i="12"/>
  <c r="AH17" i="12" s="1"/>
  <c r="AI17" i="12" s="1"/>
  <c r="V19" i="12"/>
  <c r="W19" i="12" s="1"/>
  <c r="R17" i="12"/>
  <c r="S17" i="12" s="1"/>
  <c r="AG21" i="12"/>
  <c r="AH21" i="12" s="1"/>
  <c r="AI21" i="12" s="1"/>
  <c r="R18" i="4"/>
  <c r="S18" i="4" s="1"/>
  <c r="R12" i="4"/>
  <c r="S12" i="4" s="1"/>
  <c r="V18" i="4"/>
  <c r="W18" i="4" s="1"/>
  <c r="V12" i="4"/>
  <c r="W12" i="4" s="1"/>
  <c r="AG12" i="4"/>
  <c r="AH12" i="4" s="1"/>
  <c r="AI12" i="4" s="1"/>
  <c r="R14" i="4"/>
  <c r="S14" i="4" s="1"/>
  <c r="Z15" i="4"/>
  <c r="AA15" i="4" s="1"/>
  <c r="AD13" i="4"/>
  <c r="AE13" i="4" s="1"/>
  <c r="V22" i="17"/>
  <c r="W22" i="17" s="1"/>
  <c r="AD12" i="17"/>
  <c r="AE12" i="17" s="1"/>
  <c r="AD17" i="17"/>
  <c r="AE17" i="17" s="1"/>
  <c r="R23" i="17"/>
  <c r="S23" i="17" s="1"/>
  <c r="V13" i="17"/>
  <c r="W13" i="17" s="1"/>
  <c r="AG20" i="17"/>
  <c r="AH20" i="17" s="1"/>
  <c r="AI20" i="17" s="1"/>
  <c r="V17" i="17"/>
  <c r="W17" i="17" s="1"/>
  <c r="AD16" i="17"/>
  <c r="AE16" i="17" s="1"/>
  <c r="AF17" i="17"/>
  <c r="AH17" i="17" s="1"/>
  <c r="AI17" i="17" s="1"/>
  <c r="AD13" i="17"/>
  <c r="AE13" i="17" s="1"/>
  <c r="AD22" i="17"/>
  <c r="AE22" i="17" s="1"/>
  <c r="AG21" i="17"/>
  <c r="AH21" i="17" s="1"/>
  <c r="AI21" i="17" s="1"/>
  <c r="AD18" i="17"/>
  <c r="AE18" i="17" s="1"/>
  <c r="AD12" i="1"/>
  <c r="AE12" i="1" s="1"/>
  <c r="R15" i="1"/>
  <c r="S15" i="1" s="1"/>
  <c r="V12" i="1"/>
  <c r="W12" i="1" s="1"/>
  <c r="AG23" i="1"/>
  <c r="AH23" i="1" s="1"/>
  <c r="AI23" i="1" s="1"/>
  <c r="AG12" i="1"/>
  <c r="AH12" i="1" s="1"/>
  <c r="AI12" i="1" s="1"/>
  <c r="AG22" i="1"/>
  <c r="AH22" i="1" s="1"/>
  <c r="AI22" i="1" s="1"/>
  <c r="AD14" i="1"/>
  <c r="AE14" i="1" s="1"/>
  <c r="R17" i="21"/>
  <c r="S17" i="21" s="1"/>
  <c r="AG15" i="21"/>
  <c r="AH15" i="21" s="1"/>
  <c r="AI15" i="21" s="1"/>
  <c r="AG13" i="21"/>
  <c r="AH13" i="21" s="1"/>
  <c r="AI13" i="21" s="1"/>
  <c r="Z13" i="21"/>
  <c r="AA13" i="21" s="1"/>
  <c r="AD13" i="21"/>
  <c r="AE13" i="21" s="1"/>
  <c r="AH17" i="21"/>
  <c r="AI17" i="21" s="1"/>
  <c r="AG19" i="16"/>
  <c r="AH19" i="16" s="1"/>
  <c r="AI19" i="16" s="1"/>
  <c r="AG12" i="16"/>
  <c r="AH12" i="16" s="1"/>
  <c r="AI12" i="16" s="1"/>
  <c r="R13" i="16"/>
  <c r="S13" i="16" s="1"/>
  <c r="AG13" i="16"/>
  <c r="AH13" i="16" s="1"/>
  <c r="AI13" i="16" s="1"/>
  <c r="AF15" i="16"/>
  <c r="AH15" i="16" s="1"/>
  <c r="AI15" i="16" s="1"/>
  <c r="R20" i="16"/>
  <c r="S20" i="16" s="1"/>
  <c r="AH20" i="16"/>
  <c r="AI20" i="16" s="1"/>
  <c r="AG16" i="16"/>
  <c r="AH16" i="16" s="1"/>
  <c r="AI16" i="16" s="1"/>
  <c r="R18" i="16"/>
  <c r="S18" i="16" s="1"/>
  <c r="Z17" i="16"/>
  <c r="AA17" i="16" s="1"/>
  <c r="Z16" i="10"/>
  <c r="AA16" i="10" s="1"/>
  <c r="AD12" i="10"/>
  <c r="AE12" i="10" s="1"/>
  <c r="AG14" i="10"/>
  <c r="AH14" i="10" s="1"/>
  <c r="AI14" i="10" s="1"/>
  <c r="AD15" i="10"/>
  <c r="AE15" i="10" s="1"/>
  <c r="AD16" i="10"/>
  <c r="AE16" i="10" s="1"/>
  <c r="AD18" i="10"/>
  <c r="AE18" i="10" s="1"/>
  <c r="AG20" i="10"/>
  <c r="AH20" i="10" s="1"/>
  <c r="AI20" i="10" s="1"/>
  <c r="V13" i="10"/>
  <c r="W13" i="10" s="1"/>
  <c r="V17" i="10"/>
  <c r="W17" i="10" s="1"/>
  <c r="AD14" i="10"/>
  <c r="AE14" i="10" s="1"/>
  <c r="AD17" i="10"/>
  <c r="AE17" i="10" s="1"/>
  <c r="R20" i="10"/>
  <c r="S20" i="10" s="1"/>
  <c r="AG15" i="10"/>
  <c r="AH15" i="10" s="1"/>
  <c r="AI15" i="10" s="1"/>
  <c r="R21" i="10"/>
  <c r="S21" i="10" s="1"/>
  <c r="AG18" i="10"/>
  <c r="AH18" i="10" s="1"/>
  <c r="AI18" i="10" s="1"/>
  <c r="R15" i="10"/>
  <c r="S15" i="10" s="1"/>
  <c r="R18" i="10"/>
  <c r="S18" i="10" s="1"/>
  <c r="R17" i="10"/>
  <c r="S17" i="10" s="1"/>
  <c r="AD13" i="10"/>
  <c r="AE13" i="10" s="1"/>
  <c r="AG16" i="10"/>
  <c r="AH16" i="10" s="1"/>
  <c r="AI16" i="10" s="1"/>
  <c r="Z19" i="10"/>
  <c r="AA19" i="10" s="1"/>
  <c r="R16" i="10"/>
  <c r="S16" i="10" s="1"/>
  <c r="AC18" i="15"/>
  <c r="AD18" i="15" s="1"/>
  <c r="AE18" i="15" s="1"/>
  <c r="AD17" i="15"/>
  <c r="AE17" i="15" s="1"/>
  <c r="N17" i="15"/>
  <c r="O17" i="15" s="1"/>
  <c r="AC23" i="15"/>
  <c r="AD23" i="15" s="1"/>
  <c r="AE23" i="15" s="1"/>
  <c r="AC14" i="15"/>
  <c r="AD14" i="15" s="1"/>
  <c r="AE14" i="15" s="1"/>
  <c r="AC20" i="15"/>
  <c r="AD20" i="15" s="1"/>
  <c r="AE20" i="15" s="1"/>
  <c r="AC24" i="15"/>
  <c r="AD24" i="15" s="1"/>
  <c r="AE24" i="15" s="1"/>
  <c r="AC21" i="15"/>
  <c r="AD21" i="15" s="1"/>
  <c r="AE21" i="15" s="1"/>
  <c r="AC12" i="15"/>
  <c r="AD12" i="15" s="1"/>
  <c r="AE12" i="15" s="1"/>
  <c r="AC16" i="15"/>
  <c r="AD16" i="15" s="1"/>
  <c r="AE16" i="15" s="1"/>
  <c r="AC15" i="15"/>
  <c r="AD15" i="15" s="1"/>
  <c r="AE15" i="15" s="1"/>
  <c r="W18" i="7"/>
  <c r="S25" i="15"/>
  <c r="AE18" i="7"/>
  <c r="AG18" i="16"/>
  <c r="AH18" i="16" s="1"/>
  <c r="AI18" i="16" s="1"/>
  <c r="AG13" i="10"/>
  <c r="AH13" i="10" s="1"/>
  <c r="AI13" i="10" s="1"/>
  <c r="Z14" i="10"/>
  <c r="AA14" i="10" s="1"/>
  <c r="AE19" i="5"/>
  <c r="AG12" i="10"/>
  <c r="AH12" i="10" s="1"/>
  <c r="AI12" i="10" s="1"/>
  <c r="Z20" i="10"/>
  <c r="AA20" i="10" s="1"/>
  <c r="AG21" i="16"/>
  <c r="AH21" i="16" s="1"/>
  <c r="AI21" i="16" s="1"/>
  <c r="R21" i="16"/>
  <c r="S21" i="16" s="1"/>
  <c r="AG17" i="16"/>
  <c r="AH17" i="16" s="1"/>
  <c r="AI17" i="16" s="1"/>
  <c r="AG24" i="1"/>
  <c r="AH24" i="1" s="1"/>
  <c r="AI24" i="1" s="1"/>
  <c r="Z20" i="1"/>
  <c r="AA20" i="1" s="1"/>
  <c r="AD24" i="1"/>
  <c r="AE24" i="1" s="1"/>
  <c r="AD20" i="1"/>
  <c r="AE20" i="1" s="1"/>
  <c r="AD16" i="1"/>
  <c r="AE16" i="1" s="1"/>
  <c r="AG22" i="17"/>
  <c r="AH22" i="17" s="1"/>
  <c r="AI22" i="17" s="1"/>
  <c r="Z12" i="8"/>
  <c r="AA12" i="8" s="1"/>
  <c r="AG18" i="12"/>
  <c r="AH18" i="12" s="1"/>
  <c r="AI18" i="12" s="1"/>
  <c r="AG19" i="19"/>
  <c r="Z19" i="19"/>
  <c r="AA19" i="19" s="1"/>
  <c r="Z15" i="19"/>
  <c r="AA15" i="19" s="1"/>
  <c r="AG19" i="6"/>
  <c r="AH19" i="6" s="1"/>
  <c r="AI19" i="6" s="1"/>
  <c r="Z14" i="6"/>
  <c r="AA14" i="6" s="1"/>
  <c r="AD12" i="13"/>
  <c r="AE12" i="13" s="1"/>
  <c r="R17" i="13"/>
  <c r="S17" i="13" s="1"/>
  <c r="R13" i="13"/>
  <c r="S13" i="13" s="1"/>
  <c r="V17" i="13"/>
  <c r="W17" i="13" s="1"/>
  <c r="V13" i="13"/>
  <c r="W13" i="13" s="1"/>
  <c r="AG15" i="13"/>
  <c r="AH15" i="13" s="1"/>
  <c r="AI15" i="13" s="1"/>
  <c r="Z15" i="13"/>
  <c r="AA15" i="13" s="1"/>
  <c r="AD15" i="13"/>
  <c r="AE15" i="13" s="1"/>
  <c r="AG19" i="14"/>
  <c r="AH19" i="14" s="1"/>
  <c r="AI19" i="14" s="1"/>
  <c r="AG15" i="14"/>
  <c r="AH15" i="14" s="1"/>
  <c r="AI15" i="14" s="1"/>
  <c r="Z19" i="20"/>
  <c r="AA19" i="20" s="1"/>
  <c r="AG15" i="20"/>
  <c r="AH15" i="20" s="1"/>
  <c r="AI15" i="20" s="1"/>
  <c r="Q17" i="4"/>
  <c r="R17" i="4" s="1"/>
  <c r="S17" i="4" s="1"/>
  <c r="Z12" i="19"/>
  <c r="AA12" i="19" s="1"/>
  <c r="Z20" i="4"/>
  <c r="AA20" i="4" s="1"/>
  <c r="AG16" i="4"/>
  <c r="AG18" i="14"/>
  <c r="AH18" i="14" s="1"/>
  <c r="AI18" i="14" s="1"/>
  <c r="AG14" i="14"/>
  <c r="AH14" i="14" s="1"/>
  <c r="AI14" i="14" s="1"/>
  <c r="Z18" i="20"/>
  <c r="AA18" i="20" s="1"/>
  <c r="Z14" i="20"/>
  <c r="AA14" i="20" s="1"/>
  <c r="U12" i="12"/>
  <c r="V12" i="12" s="1"/>
  <c r="W12" i="12" s="1"/>
  <c r="Q12" i="12"/>
  <c r="R12" i="12" s="1"/>
  <c r="S12" i="12" s="1"/>
  <c r="Z14" i="16"/>
  <c r="AA14" i="16" s="1"/>
  <c r="Z16" i="21"/>
  <c r="AA16" i="21" s="1"/>
  <c r="Z22" i="1"/>
  <c r="AA22" i="1" s="1"/>
  <c r="AG18" i="1"/>
  <c r="Z14" i="1"/>
  <c r="AA14" i="1" s="1"/>
  <c r="Z15" i="17"/>
  <c r="AA15" i="17" s="1"/>
  <c r="AD15" i="17"/>
  <c r="AE15" i="17" s="1"/>
  <c r="Z24" i="12"/>
  <c r="AA24" i="12" s="1"/>
  <c r="AG19" i="4"/>
  <c r="AH19" i="4" s="1"/>
  <c r="AI19" i="4" s="1"/>
  <c r="AG15" i="4"/>
  <c r="AH15" i="4" s="1"/>
  <c r="AI15" i="4" s="1"/>
  <c r="Z18" i="5"/>
  <c r="AA18" i="5" s="1"/>
  <c r="AG13" i="5"/>
  <c r="AH13" i="5" s="1"/>
  <c r="AI13" i="5" s="1"/>
  <c r="AG25" i="6"/>
  <c r="AH25" i="6" s="1"/>
  <c r="AI25" i="6" s="1"/>
  <c r="AG16" i="6"/>
  <c r="AH16" i="6" s="1"/>
  <c r="AI16" i="6" s="1"/>
  <c r="AD13" i="13"/>
  <c r="AE13" i="13" s="1"/>
  <c r="Z14" i="23"/>
  <c r="AA14" i="23" s="1"/>
  <c r="Z17" i="10"/>
  <c r="AA17" i="10" s="1"/>
  <c r="AG19" i="1"/>
  <c r="AH19" i="1" s="1"/>
  <c r="AI19" i="1" s="1"/>
  <c r="R19" i="1"/>
  <c r="S19" i="1" s="1"/>
  <c r="Z18" i="17"/>
  <c r="AA18" i="17" s="1"/>
  <c r="AG12" i="5"/>
  <c r="AH12" i="5" s="1"/>
  <c r="AI12" i="5" s="1"/>
  <c r="AG27" i="12"/>
  <c r="AH27" i="12" s="1"/>
  <c r="AI27" i="12" s="1"/>
  <c r="Z18" i="4"/>
  <c r="AA18" i="4" s="1"/>
  <c r="AG20" i="19"/>
  <c r="AH20" i="19" s="1"/>
  <c r="AI20" i="19" s="1"/>
  <c r="Z15" i="6"/>
  <c r="AA15" i="6" s="1"/>
  <c r="AG13" i="8"/>
  <c r="AH13" i="8" s="1"/>
  <c r="AI13" i="8" s="1"/>
  <c r="AG19" i="8"/>
  <c r="AH19" i="8" s="1"/>
  <c r="AI19" i="8" s="1"/>
  <c r="AG14" i="17"/>
  <c r="AH14" i="17" s="1"/>
  <c r="AI14" i="17" s="1"/>
  <c r="R14" i="17"/>
  <c r="S14" i="17" s="1"/>
  <c r="AC19" i="15"/>
  <c r="AD19" i="15" s="1"/>
  <c r="AE19" i="15" s="1"/>
  <c r="AC22" i="15"/>
  <c r="AD22" i="15" s="1"/>
  <c r="AE22" i="15" s="1"/>
  <c r="AA21" i="12"/>
  <c r="AH14" i="12"/>
  <c r="AI14" i="12" s="1"/>
  <c r="W25" i="15"/>
  <c r="AG18" i="20"/>
  <c r="AH18" i="20" s="1"/>
  <c r="AI18" i="20" s="1"/>
  <c r="AG14" i="20"/>
  <c r="AH14" i="20" s="1"/>
  <c r="AI14" i="20" s="1"/>
  <c r="Z22" i="17"/>
  <c r="AA22" i="17" s="1"/>
  <c r="AG24" i="12"/>
  <c r="AH24" i="12" s="1"/>
  <c r="AI24" i="12" s="1"/>
  <c r="AC13" i="15"/>
  <c r="AD13" i="15" s="1"/>
  <c r="AE13" i="15" s="1"/>
  <c r="AH16" i="13"/>
  <c r="AI16" i="13" s="1"/>
  <c r="R19" i="6"/>
  <c r="AH13" i="12"/>
  <c r="AI13" i="12" s="1"/>
  <c r="AG15" i="17"/>
  <c r="Z24" i="1"/>
  <c r="AA24" i="1" s="1"/>
  <c r="AG20" i="1"/>
  <c r="Z16" i="1"/>
  <c r="AA16" i="1" s="1"/>
  <c r="Z20" i="13"/>
  <c r="AA20" i="13" s="1"/>
  <c r="R18" i="13"/>
  <c r="S18" i="13" s="1"/>
  <c r="V15" i="13"/>
  <c r="W15" i="13" s="1"/>
  <c r="AG13" i="13"/>
  <c r="AH13" i="13" s="1"/>
  <c r="AI13" i="13" s="1"/>
  <c r="V19" i="13"/>
  <c r="W19" i="13" s="1"/>
  <c r="AD19" i="13"/>
  <c r="AE19" i="13" s="1"/>
  <c r="Z19" i="13"/>
  <c r="AA19" i="13" s="1"/>
  <c r="AG19" i="13"/>
  <c r="AH19" i="13" s="1"/>
  <c r="AI19" i="13" s="1"/>
  <c r="Z19" i="4"/>
  <c r="AA19" i="4" s="1"/>
  <c r="Z23" i="1"/>
  <c r="AA23" i="1" s="1"/>
  <c r="AG18" i="17"/>
  <c r="AH18" i="17" s="1"/>
  <c r="AI18" i="17" s="1"/>
  <c r="Z21" i="17"/>
  <c r="AA21" i="17" s="1"/>
  <c r="Z25" i="6"/>
  <c r="AA25" i="6" s="1"/>
  <c r="Z16" i="6"/>
  <c r="AA16" i="6" s="1"/>
  <c r="AG12" i="8"/>
  <c r="AH12" i="8" s="1"/>
  <c r="AI12" i="8" s="1"/>
  <c r="AG12" i="23"/>
  <c r="AH12" i="23" s="1"/>
  <c r="AI12" i="23" s="1"/>
  <c r="AG14" i="23"/>
  <c r="AH14" i="23" s="1"/>
  <c r="AI14" i="23" s="1"/>
  <c r="AG19" i="20"/>
  <c r="AH19" i="20" s="1"/>
  <c r="AI19" i="20" s="1"/>
  <c r="Z15" i="20"/>
  <c r="AA15" i="20" s="1"/>
  <c r="Z15" i="14"/>
  <c r="AA15" i="14" s="1"/>
  <c r="AA22" i="14" s="1"/>
  <c r="AG13" i="14"/>
  <c r="AH13" i="14" s="1"/>
  <c r="AI13" i="14" s="1"/>
  <c r="Z12" i="5"/>
  <c r="AA12" i="5" s="1"/>
  <c r="Z13" i="5"/>
  <c r="AA13" i="5" s="1"/>
  <c r="AG15" i="19"/>
  <c r="AH15" i="19" s="1"/>
  <c r="AI15" i="19" s="1"/>
  <c r="AG12" i="19"/>
  <c r="AH12" i="19" s="1"/>
  <c r="AI12" i="19" s="1"/>
  <c r="AG20" i="4"/>
  <c r="AH20" i="4" s="1"/>
  <c r="AI20" i="4" s="1"/>
  <c r="AG18" i="4"/>
  <c r="AH18" i="4" s="1"/>
  <c r="AI18" i="4" s="1"/>
  <c r="Z12" i="1"/>
  <c r="AA12" i="1" s="1"/>
  <c r="AG14" i="1"/>
  <c r="AH14" i="1" s="1"/>
  <c r="AI14" i="1" s="1"/>
  <c r="AA18" i="1"/>
  <c r="AG16" i="21"/>
  <c r="AH16" i="21" s="1"/>
  <c r="AI16" i="21" s="1"/>
  <c r="Z21" i="16"/>
  <c r="AA21" i="16" s="1"/>
  <c r="AG14" i="16"/>
  <c r="AH14" i="16" s="1"/>
  <c r="AI14" i="16" s="1"/>
  <c r="Z13" i="10"/>
  <c r="AA13" i="10" s="1"/>
  <c r="AG19" i="10"/>
  <c r="AH19" i="10" s="1"/>
  <c r="AI19" i="10" s="1"/>
  <c r="Z12" i="10"/>
  <c r="AA12" i="10" s="1"/>
  <c r="AG17" i="10"/>
  <c r="AH17" i="10" s="1"/>
  <c r="AI17" i="10" s="1"/>
  <c r="AE20" i="23" l="1"/>
  <c r="W20" i="23"/>
  <c r="W23" i="20"/>
  <c r="AE23" i="20"/>
  <c r="AE22" i="14"/>
  <c r="W21" i="13"/>
  <c r="AA21" i="13"/>
  <c r="S21" i="13"/>
  <c r="W20" i="8"/>
  <c r="AE20" i="8"/>
  <c r="S20" i="8"/>
  <c r="AA18" i="7"/>
  <c r="AE26" i="6"/>
  <c r="AA19" i="5"/>
  <c r="AE22" i="19"/>
  <c r="AA22" i="19"/>
  <c r="W21" i="4"/>
  <c r="V20" i="12"/>
  <c r="W20" i="12" s="1"/>
  <c r="W28" i="12"/>
  <c r="W24" i="17"/>
  <c r="W25" i="1"/>
  <c r="AA18" i="21"/>
  <c r="AA22" i="16"/>
  <c r="AA20" i="23"/>
  <c r="W22" i="14"/>
  <c r="AA20" i="8"/>
  <c r="W26" i="6"/>
  <c r="AA26" i="6"/>
  <c r="AA28" i="12"/>
  <c r="AG17" i="4"/>
  <c r="AH17" i="4" s="1"/>
  <c r="AI17" i="4" s="1"/>
  <c r="W22" i="10"/>
  <c r="AA22" i="10"/>
  <c r="AH19" i="19"/>
  <c r="AI19" i="19" s="1"/>
  <c r="AA23" i="20"/>
  <c r="AH15" i="17"/>
  <c r="AI15" i="17" s="1"/>
  <c r="AA21" i="4"/>
  <c r="AH18" i="1"/>
  <c r="AI18" i="1" s="1"/>
  <c r="AH16" i="4"/>
  <c r="AI16" i="4" s="1"/>
  <c r="AA25" i="1"/>
  <c r="AH20" i="1"/>
  <c r="AI20" i="1" s="1"/>
  <c r="AE21" i="13"/>
  <c r="AG12" i="12"/>
  <c r="AH12" i="12" l="1"/>
  <c r="AI12" i="12" s="1"/>
</calcChain>
</file>

<file path=xl/comments1.xml><?xml version="1.0" encoding="utf-8"?>
<comments xmlns="http://schemas.openxmlformats.org/spreadsheetml/2006/main">
  <authors>
    <author>GESPUB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 xml:space="preserve">GESPUB:
</t>
        </r>
        <r>
          <rPr>
            <sz val="9"/>
            <color indexed="81"/>
            <rFont val="Tahoma"/>
            <family val="2"/>
          </rPr>
          <t>Por definir estos datos con Planeación.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GESPUB:</t>
        </r>
        <r>
          <rPr>
            <sz val="9"/>
            <color indexed="81"/>
            <rFont val="Tahoma"/>
            <family val="2"/>
          </rPr>
          <t xml:space="preserve">
Por definir estos datos con Planeación.</t>
        </r>
      </text>
    </comment>
  </commentList>
</comments>
</file>

<file path=xl/sharedStrings.xml><?xml version="1.0" encoding="utf-8"?>
<sst xmlns="http://schemas.openxmlformats.org/spreadsheetml/2006/main" count="2647" uniqueCount="832">
  <si>
    <t>EJE DEL PLAN DE DESARROLLO DISTRITAL</t>
  </si>
  <si>
    <t>PROGRAMA DEL PLAN DE DESARROLLO DISTRITAL</t>
  </si>
  <si>
    <t>OBJETIVO ESTRATÉGICO INSTITUCIONAL</t>
  </si>
  <si>
    <t>META</t>
  </si>
  <si>
    <t>INDICADOR</t>
  </si>
  <si>
    <t>NOMBRE</t>
  </si>
  <si>
    <t>FÓRMULA</t>
  </si>
  <si>
    <t>TIPO DEL INDICADOR</t>
  </si>
  <si>
    <t>NUMERADOR</t>
  </si>
  <si>
    <t>DENOMINADOR</t>
  </si>
  <si>
    <t>PRODUCTO</t>
  </si>
  <si>
    <t>ACTIVIDADES</t>
  </si>
  <si>
    <t>CUANTIFICACIÓN DE LA META</t>
  </si>
  <si>
    <t>Trimestre I</t>
  </si>
  <si>
    <t>Trimestre II</t>
  </si>
  <si>
    <t>Trimestre III</t>
  </si>
  <si>
    <t>Trimestre IV</t>
  </si>
  <si>
    <t>Prog</t>
  </si>
  <si>
    <t>FORMULACIÓN Y SEGUIMIENTO DE PLANES OPERATIVOS ANUALES - POA</t>
  </si>
  <si>
    <t xml:space="preserve">SUBRED INTEGRADA DE SERVICIOS DE SALUD NORTE E.S.E
</t>
  </si>
  <si>
    <t>TIPO DE PROCESO</t>
  </si>
  <si>
    <t>Misional.</t>
  </si>
  <si>
    <t>PROCESO:</t>
  </si>
  <si>
    <t>OFICINA ASESORA O SUBDIRECCIÓN:</t>
  </si>
  <si>
    <t>Subgerencia de Servicios de Salud.</t>
  </si>
  <si>
    <t>AREA :</t>
  </si>
  <si>
    <t>Número de Acciones de Mejora Realizadas</t>
  </si>
  <si>
    <t>Número de
Acciones de Mejora Plan de
Mejoramiento</t>
  </si>
  <si>
    <t>Calidad</t>
  </si>
  <si>
    <t>Pilar 1
Igualdad de Calidad de Vida</t>
  </si>
  <si>
    <t>Atención integral y eficiente en salud</t>
  </si>
  <si>
    <t>PERSPECTIVA</t>
  </si>
  <si>
    <t>CLIENTE</t>
  </si>
  <si>
    <t>Impactar positivamente la satisfacción del cliente interno, externo y sus familias a través de un modelo de atención integral.</t>
  </si>
  <si>
    <t>Formular e implementar un modelo de atención integral que dé respuesta efectiva a las necesidades en salud de la población.</t>
  </si>
  <si>
    <t>PROCESOS</t>
  </si>
  <si>
    <t>Adoptar e implementar el modelo de atención integral en salud con enfoque en acreditación y hospital universitario.</t>
  </si>
  <si>
    <t>Eficacia</t>
  </si>
  <si>
    <t>Gestion Ambulatorio</t>
  </si>
  <si>
    <t>Sumatoria total de los días calendario transcurridos entre la fecha de solicitud de la cirugía programada y el momento en el cual es realizada la cirugía</t>
  </si>
  <si>
    <t>Numero de cirugías programada en el periodo</t>
  </si>
  <si>
    <t>Mantener en 30 días máximo la oportunidad en la realización de cirugía Programada.</t>
  </si>
  <si>
    <t>Gestionar el 90% de las acciones del plan de mejoramiento institucional pertinentes al proceso.</t>
  </si>
  <si>
    <t>Lograr un cumplimiento del 90% en los planes de mejora institucional.</t>
  </si>
  <si>
    <t>GESTIÓN DE APOYO EN SALUD</t>
  </si>
  <si>
    <t>GESTIÓN QUIRÚGICA</t>
  </si>
  <si>
    <t>Estrategico</t>
  </si>
  <si>
    <t>GESTION FINANCIERA</t>
  </si>
  <si>
    <t>Porcentaje de oportunidad en la presentación de informes</t>
  </si>
  <si>
    <t>Número de informes presentados dentro de los términos solicitados</t>
  </si>
  <si>
    <t>Total de informes solicitados por norma.</t>
  </si>
  <si>
    <t>Eficiencia</t>
  </si>
  <si>
    <t>Porcentaje de radicación de la facturación  en términos de la normatividad vigente</t>
  </si>
  <si>
    <t>Valor de la facturación radicada en los términos establecidos</t>
  </si>
  <si>
    <t>Total facturación causada</t>
  </si>
  <si>
    <t xml:space="preserve">Lograr equilibrio operacional de la ESE de manera sostenible. </t>
  </si>
  <si>
    <t>FINANCIERA</t>
  </si>
  <si>
    <t>Desarrollar las actividades para la implementacion de las NIFF</t>
  </si>
  <si>
    <t>Número de actividades realizadas.</t>
  </si>
  <si>
    <t>Número de actividades programadas.</t>
  </si>
  <si>
    <t>Numero de conciliaciones realizadas</t>
  </si>
  <si>
    <t>Numero total de conciliaciones programadas.</t>
  </si>
  <si>
    <t>Porcentaje de contratos con lineamientos jurídicos.</t>
  </si>
  <si>
    <t>Número de contratos liquidados</t>
  </si>
  <si>
    <t>Gestionar el 90% de las actividades establecidas en el Mapa de Riesgos</t>
  </si>
  <si>
    <t>Cumplir con el 90% de las actividades establecidas en el Mapa de Riesgos del proceso al que pertenece.</t>
  </si>
  <si>
    <t xml:space="preserve">Porcentaje de glosa de la Vigencia
</t>
  </si>
  <si>
    <t xml:space="preserve">Glosa definitiva aceptada </t>
  </si>
  <si>
    <t>Total de facturación del periodo auditado</t>
  </si>
  <si>
    <t>eficiencia</t>
  </si>
  <si>
    <t>Conciliaciones firmadas.</t>
  </si>
  <si>
    <t>Consolidar y radicar  los informes financieros requeridos por norma dentro de los tiempos establecidos</t>
  </si>
  <si>
    <t>Radicar los servicios prestados por la institucion dentro de los plazos establecidos.</t>
  </si>
  <si>
    <t>Informe de radicacion</t>
  </si>
  <si>
    <t>Informe de cartera</t>
  </si>
  <si>
    <t>Porcentaje de implementación de la NIIF.</t>
  </si>
  <si>
    <t xml:space="preserve">Conciliar el 100% de la informacion financiera. </t>
  </si>
  <si>
    <t>Radicar oportunamente el 95% de la facturación generada.</t>
  </si>
  <si>
    <t>Formular e implemantar un plan de depuracion de cartera</t>
  </si>
  <si>
    <t>Ejecutar el 90% del plan de depuracion de cartera.</t>
  </si>
  <si>
    <t>Ejecucion depuración de cartartera</t>
  </si>
  <si>
    <t>Recaudar el 90% de las cuentas por cobrar presupuestales</t>
  </si>
  <si>
    <t>Elaborar conciliaciones mensuales entre las areas involucradas en el proceso financiero.</t>
  </si>
  <si>
    <t>Porcentaje de procesos gestionados oportunamente</t>
  </si>
  <si>
    <t>Numero de procesos gestionados oportunamente</t>
  </si>
  <si>
    <t>Informe</t>
  </si>
  <si>
    <t>Total de procesos notificados</t>
  </si>
  <si>
    <t>Apoyo</t>
  </si>
  <si>
    <t xml:space="preserve">JURIDICA </t>
  </si>
  <si>
    <t>Gestion Juridica</t>
  </si>
  <si>
    <t>Liquidar los contratos solicitados por los supervisores.</t>
  </si>
  <si>
    <t>Número de actividades del plan realizadas.</t>
  </si>
  <si>
    <t>Número de actividades del plan programadas.</t>
  </si>
  <si>
    <t>Informe de Implementacion NIIF</t>
  </si>
  <si>
    <t>Cumplir con el 100% del plan de implementación de las NIIF aprobado por junta directiva</t>
  </si>
  <si>
    <t>No. De actualizaciones realizadas del SIPROJ Web</t>
  </si>
  <si>
    <t>Garantizará la actualización del SIPROJ WEB.</t>
  </si>
  <si>
    <t>Contar con la matriz de cumplimiento legal (Normograma)</t>
  </si>
  <si>
    <t>Matriz</t>
  </si>
  <si>
    <t>Validar la matriz de cumplimiento legal (Normograma)</t>
  </si>
  <si>
    <t>Matriz de  cumplimiento legal (Normograma)</t>
  </si>
  <si>
    <t>n/a</t>
  </si>
  <si>
    <t>Cualitativo</t>
  </si>
  <si>
    <t>Consolidar y radicar  los informes requeridos por norma dentro de los tiempos establecidos</t>
  </si>
  <si>
    <t xml:space="preserve"> Presentación oportuna del 100% de los informes exigidos en la normatividad vigente.</t>
  </si>
  <si>
    <t>Estrategica</t>
  </si>
  <si>
    <t xml:space="preserve">PARTICIPACIÓN SOCIAL Y ATENCIÓN AL USUARIO </t>
  </si>
  <si>
    <t>GERENCIA</t>
  </si>
  <si>
    <t xml:space="preserve">Elaborar las evaluaciones jurídicas conforme al manual de contratación </t>
  </si>
  <si>
    <t>Atender el 100% de las solicitudes de asesoría (revisión de actos administrativos, apoyo en general en materia legal y a la junta directiva).</t>
  </si>
  <si>
    <t>Contar con el Documento formulado de caracterización del usuario</t>
  </si>
  <si>
    <t xml:space="preserve">Gestionar oportunamente las peticiones interpuestas por los ciudadanos. </t>
  </si>
  <si>
    <t>Responder oportunamente el 100% de las peticiones recibidas.</t>
  </si>
  <si>
    <t xml:space="preserve">No. Total de PQR recibidas en el periodo </t>
  </si>
  <si>
    <t>No. De usuarios cubiertos por la estrategia educativa</t>
  </si>
  <si>
    <t>No. De usuarios propuestos por la estrategia educativa</t>
  </si>
  <si>
    <t>Informe de peticiones</t>
  </si>
  <si>
    <t xml:space="preserve">manual de atención al ciudadano </t>
  </si>
  <si>
    <t>GESTIÓN DE URGENCIAS</t>
  </si>
  <si>
    <t>PROCESO</t>
  </si>
  <si>
    <t>GESTIÓN HOSPITALIZACION</t>
  </si>
  <si>
    <t>Productividad</t>
  </si>
  <si>
    <t>Número de pacientes con IACS</t>
  </si>
  <si>
    <t xml:space="preserve">Adherencia del 100% al diligenciamiento del consentimiento informado  </t>
  </si>
  <si>
    <t>Subgerencia de Administrativa</t>
  </si>
  <si>
    <t>Modernización de la infraestructura física y tecnológica en salud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</si>
  <si>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Formular e implementar un modelo de atención integral que dé respuesta efectiva a las necesidades en salud de la población.</t>
    </r>
  </si>
  <si>
    <t>90% del plan de mantenimiento implementado</t>
  </si>
  <si>
    <t xml:space="preserve">% de ejecución </t>
  </si>
  <si>
    <t xml:space="preserve">No. de actividades realizadas  </t>
  </si>
  <si>
    <t xml:space="preserve">No. de actividades programadas </t>
  </si>
  <si>
    <t>Plan de mantenimiento y cronograma evaluado</t>
  </si>
  <si>
    <t>Formular e implementar el plan de mantenimiento de tecnología biomédica.</t>
  </si>
  <si>
    <t>90% del programa de tecnovigilancia ejecutado de acuerdo a la programación de la vigencia.</t>
  </si>
  <si>
    <t>Programa de tecnovigilancia  y cronograma evaluado</t>
  </si>
  <si>
    <t>Implementar el PIGA de acuerdo a la programación en intervención de recursos para la vigencia 2017.</t>
  </si>
  <si>
    <t>90% del PIGA programado para la vigencia 2017 ejecutado.</t>
  </si>
  <si>
    <t>PIGA y cronograma evaluado</t>
  </si>
  <si>
    <t>Adelantar el proceso de compra conjunta de acuerdo a los lineamientos del Comité de redes.</t>
  </si>
  <si>
    <t>Formular y ejecutar el plan de compras acorde a las necesidades de los procesos institucionales.</t>
  </si>
  <si>
    <t>90% del plan de compras implementado</t>
  </si>
  <si>
    <t>Plan de compras  y cronograma evaluado</t>
  </si>
  <si>
    <t>Formular e implementar el programa de baja de bienes de acuerdo a los resultados del diagnóstico levantado.</t>
  </si>
  <si>
    <t>programa de baja de bienes  y cronograma evaluado</t>
  </si>
  <si>
    <t>Dar respuesta oportuna a las necesidades de apoyo en mantenimiento de infraestructura y equipo biomédico que surjan de los diferentes servicios y unidades.</t>
  </si>
  <si>
    <t>Dar respuesta al 90% de requerimientos dentro de los términos establecidos en los indicadores de mantenimiento correctivos de infraestructura y equipo biomédico.</t>
  </si>
  <si>
    <t>Oportunidades en atención de requerimientos</t>
  </si>
  <si>
    <t>Sumatoria del tiempo transcurrido entre el registro de la solicitud y la atención del requerimiento</t>
  </si>
  <si>
    <t xml:space="preserve">No. de requerimientos del periodo </t>
  </si>
  <si>
    <t>Herramienta de requerimientos y su evaluación.</t>
  </si>
  <si>
    <t>Plan de administración evaluado</t>
  </si>
  <si>
    <t>Plan de mejoramiento evaluado</t>
  </si>
  <si>
    <t>APOYO</t>
  </si>
  <si>
    <t>GESTION DEL TALENTO HUMANO</t>
  </si>
  <si>
    <t>Subgerencia Administrativa</t>
  </si>
  <si>
    <t>Talento Humano</t>
  </si>
  <si>
    <t>Ejecución del programa de inducción y reinducción</t>
  </si>
  <si>
    <t>Porcentaje de ejecución del programa de inducción y reinducción</t>
  </si>
  <si>
    <t xml:space="preserve">No. De actividades realizadas </t>
  </si>
  <si>
    <t>No. De actividades programadas</t>
  </si>
  <si>
    <t>Realizar una medición del clima laboral.</t>
  </si>
  <si>
    <t>Evaluación del clima laboral.</t>
  </si>
  <si>
    <t>Formular e implementar el sistema de gestión de la seguridad y salud en el trabajo</t>
  </si>
  <si>
    <t>Porcentaje de ejecución del sistema de gestión de la seguridad y salud en el trabajo</t>
  </si>
  <si>
    <t>Formular el documento de estructura organizacional de la subred</t>
  </si>
  <si>
    <t xml:space="preserve">Estructura organizacional de la subred </t>
  </si>
  <si>
    <t>Formular y ejecutar el plan de bienestar social e incentivos</t>
  </si>
  <si>
    <t>Porcentaje de implementación del programa de bienestar social e incentivos.</t>
  </si>
  <si>
    <t>Elaborar y ejecutar el plan de capacitaciones de la Subred de Servicios de Salud Norte</t>
  </si>
  <si>
    <t>Porcentaje de ejecución del plan institucional de capacitaciones</t>
  </si>
  <si>
    <t xml:space="preserve"> No. De actividades programadas</t>
  </si>
  <si>
    <t>Construir el manual especifico de funciones y requisitos de la subred</t>
  </si>
  <si>
    <t>Manual especifico de funciones y requisitos de la subred</t>
  </si>
  <si>
    <t>Realizar la conciliación  del sistema general de participación</t>
  </si>
  <si>
    <t>Mantener depurado en un 90% con los fondos de pensiones</t>
  </si>
  <si>
    <t>Porcentaje de avance SGP</t>
  </si>
  <si>
    <t>Total entidades EPS, AFP, ARL</t>
  </si>
  <si>
    <t>Porcentaje de cumplimiento actividades mapa de riesgos.</t>
  </si>
  <si>
    <t>% Cumplimiento de Acciones de Mejora</t>
  </si>
  <si>
    <t>GESTIÓN ESTRATEGICA</t>
  </si>
  <si>
    <t xml:space="preserve">CLIENTE </t>
  </si>
  <si>
    <t>Lograr equilibrio operacional de la ESE de manera sostenible.</t>
  </si>
  <si>
    <t>Ampliar la cobertura a los usuarios del régimen contributivo, mediante la negociación de tarifas con las EPS-C.</t>
  </si>
  <si>
    <t>Total Venta de Servicios de Salud al Régimen Contributivo 2017</t>
  </si>
  <si>
    <t>Total Venta de Servicios de Salud 2017</t>
  </si>
  <si>
    <t>Numero de actividades ejecutadas</t>
  </si>
  <si>
    <t>Crear el manual tarifario para los diferentes servicios</t>
  </si>
  <si>
    <t>Diseñar e implementar el  manual tarifario</t>
  </si>
  <si>
    <t xml:space="preserve">Manual Tarifario </t>
  </si>
  <si>
    <t xml:space="preserve">Documento </t>
  </si>
  <si>
    <t>DOCENCIA E INVESTIGACION</t>
  </si>
  <si>
    <t>Contar con estructura organizacional acorde al nuevo modelo de salud del distrito capital y avalado por DASC-SDS.</t>
  </si>
  <si>
    <t xml:space="preserve">Ejecutar el 90% de las actividades programadas del sistema de gestión de la seguridad y salud en el trabajo </t>
  </si>
  <si>
    <t>Contar con evaluación del clima laboral.</t>
  </si>
  <si>
    <t>Ejecutar  el 90% del plan de bienestar social e incentivos</t>
  </si>
  <si>
    <t>Ejecutar el 90% del plan institucional de capacitación.</t>
  </si>
  <si>
    <t>Contar con manual de funciones avalado por el DASCD.</t>
  </si>
  <si>
    <t>Documento formulado</t>
  </si>
  <si>
    <t>N/A</t>
  </si>
  <si>
    <t>Existencia de Documento</t>
  </si>
  <si>
    <t xml:space="preserve">Implementar en un  90% el Plan Ventas </t>
  </si>
  <si>
    <t>Diseñar e implementar el Plan de Ventas de la subred Norte</t>
  </si>
  <si>
    <t>Porcentaje de cumplimiento del Plan de Ventas</t>
  </si>
  <si>
    <t>Documento del Plan e informe de seguimiento</t>
  </si>
  <si>
    <t>Portafolio de Servicios</t>
  </si>
  <si>
    <t>Diseñar y socializar el portafolio de servicios de la Subred Norte.</t>
  </si>
  <si>
    <t>Documento Portafolio de servicios publicado</t>
  </si>
  <si>
    <t>Informe de seguimiento</t>
  </si>
  <si>
    <t>Implementar en un 90% el plan de uso de herramientas comunicativas.</t>
  </si>
  <si>
    <t>% Cumplimiento del plan de uso de herramientas comunicativas.</t>
  </si>
  <si>
    <t xml:space="preserve">Informes presentados </t>
  </si>
  <si>
    <t>No. De informes generados</t>
  </si>
  <si>
    <t xml:space="preserve">No. De informes programados </t>
  </si>
  <si>
    <t>Informes de seguimiento</t>
  </si>
  <si>
    <t>Desarrollar el primer ciclo de preparación para la acreditación de la Subred Norte.</t>
  </si>
  <si>
    <t>Existencia de autoevaluación</t>
  </si>
  <si>
    <t xml:space="preserve">Informe de autoevaluación </t>
  </si>
  <si>
    <t xml:space="preserve">% de  informes de seguimiento realizados </t>
  </si>
  <si>
    <t>No. de informes realizados</t>
  </si>
  <si>
    <t xml:space="preserve">No. de informes programados </t>
  </si>
  <si>
    <t>informes de seguimiento</t>
  </si>
  <si>
    <t>% de cumplimiento de auditorias</t>
  </si>
  <si>
    <t>Implementación del programa de seguridad del paciente.</t>
  </si>
  <si>
    <t xml:space="preserve">Ejecución del 90% del plan de acción trazado para el programa de seguridad del paciente en la vigencia. </t>
  </si>
  <si>
    <t xml:space="preserve">No. de actividades realizadas </t>
  </si>
  <si>
    <t>Programa y los seguimientos</t>
  </si>
  <si>
    <t>Realizar seguimiento al 100% de los proyectos en curso.</t>
  </si>
  <si>
    <t xml:space="preserve">% de cumplimiento </t>
  </si>
  <si>
    <t>% de estrategias implementadas</t>
  </si>
  <si>
    <t>Número de estrategias realizadas</t>
  </si>
  <si>
    <t>Número de estrategias programadas</t>
  </si>
  <si>
    <t>Evidencia de estrategias implementadas</t>
  </si>
  <si>
    <t>Existencia Portafolio de servicios</t>
  </si>
  <si>
    <t>% de cumplimiento</t>
  </si>
  <si>
    <t>No de procedimientos socializados</t>
  </si>
  <si>
    <t>No de total procedimientos</t>
  </si>
  <si>
    <t xml:space="preserve">Satisfacción </t>
  </si>
  <si>
    <t xml:space="preserve">Implementar en un 90% el manual de atención al ciudadano </t>
  </si>
  <si>
    <t xml:space="preserve">No. De actividades programadas </t>
  </si>
  <si>
    <t>Gestionar  las barreras de acceso presentadas en la prestación de los servicios misionales</t>
  </si>
  <si>
    <t>No. De barreras de acceso</t>
  </si>
  <si>
    <t xml:space="preserve">Informe barreras de acceso y planes de mejora </t>
  </si>
  <si>
    <t xml:space="preserve">% de usuarios participantes </t>
  </si>
  <si>
    <t>Existencia de documento de caracterización del usuario</t>
  </si>
  <si>
    <t>Documento normalizado de caracterización de los usuarios</t>
  </si>
  <si>
    <t xml:space="preserve">Existencia de matriz de capacidad instalada </t>
  </si>
  <si>
    <t xml:space="preserve">Matriz de capacidad instalada </t>
  </si>
  <si>
    <t>Matriz diligenciada</t>
  </si>
  <si>
    <t xml:space="preserve">No. De contraprestaciones liquidadas </t>
  </si>
  <si>
    <t>No. De convenios a liquidar en el semestre.</t>
  </si>
  <si>
    <t xml:space="preserve">No. De consultas realizadas en el periodo </t>
  </si>
  <si>
    <t xml:space="preserve">No. De consultas programadas en el periodo </t>
  </si>
  <si>
    <t>Rendimiento  del periodo</t>
  </si>
  <si>
    <t>Realizar seguimiento a las agendas de consulta externa.</t>
  </si>
  <si>
    <t>Lograr un 90% del cumplimiento de rendimiento en agendas de consulta externa.</t>
  </si>
  <si>
    <t>No. De acciones ejecutadas</t>
  </si>
  <si>
    <t xml:space="preserve">No. De acciones programadas </t>
  </si>
  <si>
    <t xml:space="preserve">Informe de oportunidad </t>
  </si>
  <si>
    <t>Gestionar el servicio de urgencias  de las USS de la Subred Norte ESE</t>
  </si>
  <si>
    <t>No. De  consultas del periodo</t>
  </si>
  <si>
    <t>Porcentaje ocupacional de lìnea base</t>
  </si>
  <si>
    <t>Informe de oportunidad</t>
  </si>
  <si>
    <t xml:space="preserve">% de adherencia </t>
  </si>
  <si>
    <t>Socialización y seguimiento a la adherencia de guías de práctica clínica.</t>
  </si>
  <si>
    <t>Lograr un 80% de adherencia a la guía de manejo de Crecimiento y Desarrollo.</t>
  </si>
  <si>
    <t>Lograr un 90% de adherencia a las guía de atención de Enfermedad Hipertensiva.</t>
  </si>
  <si>
    <t>Mantener la oportunidad en la asignación de citas en consulta ambulatoria de acuerdo a los estándares establecidos en la norma.</t>
  </si>
  <si>
    <t>Numero de historias clínicas que hacen parte de la muestra representativa con aplicación estricta de la guía de atención de enfermedad Hipertensiva adoptada por la ESE</t>
  </si>
  <si>
    <t>Numero de historias clínicas que hacen parte de la muestra representativa de niños(as) menores de 10 años a quien se le aplico estrictamente la guía técnica para la detección temprana de las alteraciones del crecimiento y desarrollo</t>
  </si>
  <si>
    <t>Numero de historias clínicas de niños(as) menores de 10 años incluidas en la muestra representativa a quienes se atendió en consulta de crecimiento y desarrollo en la ESE en la vigencia</t>
  </si>
  <si>
    <t>% de adherencia a la guía</t>
  </si>
  <si>
    <t xml:space="preserve">Informe de adherencia a la guia </t>
  </si>
  <si>
    <t>Reingreso por el servicio de urgencias.</t>
  </si>
  <si>
    <t>Total de consultas del servicio de urgencias durante el periodo incluidas en la muestra representativa.</t>
  </si>
  <si>
    <t xml:space="preserve">Informe de producción </t>
  </si>
  <si>
    <t xml:space="preserve">Evaluación de plan de mejora </t>
  </si>
  <si>
    <t xml:space="preserve">Numero de historias clínicas que hacen parte de la muestra representativa con aplicación estricta de la guía </t>
  </si>
  <si>
    <t xml:space="preserve">Numero de historias clínicas incluidas en la muestra representativa </t>
  </si>
  <si>
    <t>Lograr un 85% de adherencia a las guías de la primera causa de egreso hospitalario</t>
  </si>
  <si>
    <t>INNOVACION Y  APRENDIZAJE</t>
  </si>
  <si>
    <t>Promedio estancia del periodo evaluado</t>
  </si>
  <si>
    <t>igual o mayor que cero</t>
  </si>
  <si>
    <t>Igual o menor a  cero</t>
  </si>
  <si>
    <t>Giro cama  del periodo evaluado</t>
  </si>
  <si>
    <t>porcentaje ocupacional  del periodo evaluado</t>
  </si>
  <si>
    <t>Total de actividades propuestas.</t>
  </si>
  <si>
    <t xml:space="preserve">No. De horas ocupada sala </t>
  </si>
  <si>
    <t xml:space="preserve">No. De horas capacidad salas </t>
  </si>
  <si>
    <t>% de adherencia</t>
  </si>
  <si>
    <t>Informe de adherencia</t>
  </si>
  <si>
    <t>No. Servicios  con cumplimiento de rendimiento  en el periodo</t>
  </si>
  <si>
    <t xml:space="preserve">Realizar la gestiòn de las glosas parciales frente a la facturaciòn radicada </t>
  </si>
  <si>
    <t>Dar respuesta  oportuna al 100% de las glosas parciales.</t>
  </si>
  <si>
    <t xml:space="preserve">No. De glosas paciales respondidas oprtunamente </t>
  </si>
  <si>
    <t>No. De glosa parciales radicadas.</t>
  </si>
  <si>
    <t>eficacia</t>
  </si>
  <si>
    <t xml:space="preserve">Informa de rspuesta d eglosa </t>
  </si>
  <si>
    <t xml:space="preserve">Informe de glosa </t>
  </si>
  <si>
    <t xml:space="preserve">Porcentaje de respuesta a solicitudes </t>
  </si>
  <si>
    <t xml:space="preserve">Porcentaje de  evaluaciones </t>
  </si>
  <si>
    <t xml:space="preserve">Informe de seguimiento </t>
  </si>
  <si>
    <t xml:space="preserve">Informe de compras conjuntas </t>
  </si>
  <si>
    <t>Informe del SGSST</t>
  </si>
  <si>
    <t>Documento de estructura</t>
  </si>
  <si>
    <t>Informe de programa</t>
  </si>
  <si>
    <t>Informe de PIC</t>
  </si>
  <si>
    <t>GESTIÓN DEL RIESGO EN SALUD</t>
  </si>
  <si>
    <t>GESTION DE LA INFORMACION</t>
  </si>
  <si>
    <t>Formular y hacer seguimiento los proyectos necesarios para la implementación del nuevo modelo de atención realizado por la Secretaria Distrital de Salud.</t>
  </si>
  <si>
    <t xml:space="preserve">Realizar la primera autoevaluación de estándares de acreditación en la Subred Norte </t>
  </si>
  <si>
    <t xml:space="preserve">Informe trimestral de seguimiento a planes de mejoramiento de acreditación </t>
  </si>
  <si>
    <t xml:space="preserve">Ejecución de auditoria mediante la  metodología de paciente trazador </t>
  </si>
  <si>
    <t>Realizar el 90% de auditorías programadas con metodología de paciente trazador.</t>
  </si>
  <si>
    <t>Formular e implementar estrategias para la socialización de la plataforma estratégica de la Subred Integrada de Servicios de Salud Norte ESE.</t>
  </si>
  <si>
    <t>Implementar 2 estrategias para la socialización de la plataforma estratégica</t>
  </si>
  <si>
    <t>Elaboración y socialización del manual de procesos y procedimientos de la Subred Norte</t>
  </si>
  <si>
    <t>Socialización del 100% de los procedimientos caracterizados.</t>
  </si>
  <si>
    <t>Diseñar el Portafolio de servicios acorde a la metodología establecida a 30 de Septiembre</t>
  </si>
  <si>
    <t>Implementar el plan estratégico de comunicaciones de la Subred Norte</t>
  </si>
  <si>
    <t>Ejecución del 90% de actividades previstas en el Plan Estratégico de Comunicaciones.</t>
  </si>
  <si>
    <t>Diseñar e implementar un plan de uso de herramientas comunicativas acorde con los resultados de la encuesta institucional.</t>
  </si>
  <si>
    <t>Realizar seguimiento de la  información requerida para dar cumplimiento a la ley 1712</t>
  </si>
  <si>
    <t>Presentar informes mensuales de actualización de la página web según requerimientos de la ley 1712</t>
  </si>
  <si>
    <t>Aplicar, en la periodicidad establecida, la encuesta de satisfacción y presentar sus respectivos resultados.</t>
  </si>
  <si>
    <t xml:space="preserve">Asistencia técnica a la formulación y ejecución de los planes de acción de los COPACOS y asociaciones de usuarios </t>
  </si>
  <si>
    <t xml:space="preserve">Brindar asistencia técnica  a los 12 planes de acciones de los COPACOS y asociaciones de usuario de la subred </t>
  </si>
  <si>
    <t>Formular e implementar el manual de atención al ciudadano</t>
  </si>
  <si>
    <t>Gestionar la intervención del 100% de las barreras de  acceso</t>
  </si>
  <si>
    <t>Implementar la estrategia educativa con la participación del 90% de los usuarios propuestos.</t>
  </si>
  <si>
    <t>Levantamiento de la caracterización de los usuarios.</t>
  </si>
  <si>
    <t>% de glosa</t>
  </si>
  <si>
    <t>Valor de la glosa definitiva</t>
  </si>
  <si>
    <t>% de glosa definitiva</t>
  </si>
  <si>
    <t xml:space="preserve">Realizar y Documentar el PINAR de la Subred Integrada de Servicios de Salud Norte E.S.E </t>
  </si>
  <si>
    <t>PINAR</t>
  </si>
  <si>
    <t>Existencia del documento</t>
  </si>
  <si>
    <t>cualitativo</t>
  </si>
  <si>
    <t>Documento del PINAR</t>
  </si>
  <si>
    <t>Mantener la oportunidad en servicios de apoyo diagnóstico y terapéutico de acuerdo a los estándares establecidos en la norma.</t>
  </si>
  <si>
    <t>Cumplimiento del 100% de los estándares de oportunidad en servicios de apoyo diagnóstico y terapéutico de acuerdo a los estándares establecidos en la norma.</t>
  </si>
  <si>
    <t>Realizar seguimiento a la programación de producción en los servicios de laboratorio y rehabilitación.</t>
  </si>
  <si>
    <t>Cumplir con el 90% de estándares de rendimiento del servicio de laboratorio y rehabilitación.</t>
  </si>
  <si>
    <t>Realizar la programación y ejecución de la producción de servicios de apoyo diagnóstico y terapéutico.</t>
  </si>
  <si>
    <t>Dar cumplimiento al 90% de la producción del servicio de apoyo Dx y terapéutico.</t>
  </si>
  <si>
    <t>Trabajar en el programa de calidad para certificación de buenas prácticas de manufactura de la central de mezclas.</t>
  </si>
  <si>
    <t>Lograr certificación por el INVIMA de la central de mezclas a 31 de diciembre de 2017.</t>
  </si>
  <si>
    <t>Gestionar el servicio de cirugía  en las USS de la Subred Norte ESE</t>
  </si>
  <si>
    <t>Dar cumplimiento al 95% de las cirugías programada.</t>
  </si>
  <si>
    <t>Dar cumplimiento al 80% de ocupación de salas en cirugía programada de acuerdo a la capacidad instalada.</t>
  </si>
  <si>
    <t>Gestionar el servicio de hospitalización de las USS de la Subred Norte ESE</t>
  </si>
  <si>
    <t>Implementar las medidas establecidas en el manual de bioseguridad para garantizar un adecuado indicador de  Infecciones asociadas al cuidado de la salud IACS</t>
  </si>
  <si>
    <t>Mantener el indicador de IACS en entre 0,5 y 2.5</t>
  </si>
  <si>
    <t>Lograr un 85% de adherencia a las guía materno perinatales</t>
  </si>
  <si>
    <t>Ejecutar el 90% de las acciones de mejora que le corresponden al proceso derivadas de los resultados de la satisfacción del usuario.</t>
  </si>
  <si>
    <t>Ejecutar el 90% de las acciones de mejora relacionado con el proceso.</t>
  </si>
  <si>
    <t>Cumplimiento del 90% del número de consultas de urgencias de acuerdo a línea de base del primer trimestre.</t>
  </si>
  <si>
    <t>Cumplimiento del 90% del número de egresos de observación de urgencias de acuerdo a línea de base del primer trimestre.</t>
  </si>
  <si>
    <t>Disminuir el 5% de sobre ocupación del servicio de los servicios de urgencias.</t>
  </si>
  <si>
    <t>Realizar la programación de turnos de médico para el servicio de urgencias dando respuesta a la demanda del mismo.</t>
  </si>
  <si>
    <t>Mantener en 30 minutos la oportunidad de consulta médica de urgencias para triage II.</t>
  </si>
  <si>
    <t>Realizar la programación y ejecución de las agendas de consulta externa para medicina general, especializada, odontología y otras de la Subred Norte ESE.</t>
  </si>
  <si>
    <t>Dar cumplimiento al 90% de la producción de acuerdo a las horas programadas de talento humano.</t>
  </si>
  <si>
    <t>Actualizar el 100% de los procesos jurídicos en el aplicativo SIPROJ WEB</t>
  </si>
  <si>
    <t>Gestionar y representar oportunamente a la institución en el 90% de los procesos judiciales.</t>
  </si>
  <si>
    <t>Realizar las asesorías solicitadas por las diferentes áreas de la institución.</t>
  </si>
  <si>
    <t>Elaborar los contratos solicitados que den cumplimiento de los requisitos legales y de transparencia del proceso de contratación.</t>
  </si>
  <si>
    <t>Realizar el 100% de las minutas de contratos que den cumplimiento de los requisitos legales y la transparencia del proceso.</t>
  </si>
  <si>
    <t>Realizar el 100% de las evaluaciones jurídicas conforme al manual de contratación.</t>
  </si>
  <si>
    <t>Garantizar la liquidación del 100% de los contratos que sean susceptibles de liquidación requeridos, por los supervisores de contratos.</t>
  </si>
  <si>
    <t>Formular e implementar el plan de mantenimiento de la infraestructura de la Subred Norte ESE, dando respuesta a las necesidades oportuna a las acciones correctivas y atendiendo las acciones preventivas-predictivas propuestas.</t>
  </si>
  <si>
    <t>Formular y ejecutar el programa de tecnovigilancia para la vigencia 2017- 2020.</t>
  </si>
  <si>
    <t>Cumplimiento del 100% de la programación de compras conjuntas de la Subred Norte ESE.</t>
  </si>
  <si>
    <t>90% del programa de baja de bienes implementado</t>
  </si>
  <si>
    <t>Ejecutar el 90% del programa de inducción y reinducción.</t>
  </si>
  <si>
    <t>Subgerencia de Servicios</t>
  </si>
  <si>
    <t xml:space="preserve"> Presentación  oportuna del 100% de los informes financieros exigidos en la normatividad vigente.</t>
  </si>
  <si>
    <t>Diseñar e implementar un sistema de gestión del conocimiento e innovación.</t>
  </si>
  <si>
    <t>Participar activamente en formación de talento humano en salud, con desarrollo sostenido de la investigación.</t>
  </si>
  <si>
    <t xml:space="preserve">Desarrollar y fomentar en el talento humano las competencias que faciliten la implementación del modelo de atención integral </t>
  </si>
  <si>
    <t>Evaluación y Control</t>
  </si>
  <si>
    <t>AVALUACIÓN Y SEGUIMIENTO</t>
  </si>
  <si>
    <t xml:space="preserve">Gestión Pública y Autocontrol, Control Interno. </t>
  </si>
  <si>
    <t xml:space="preserve">Oficinas de Gestión Pública y Autocontrol, Control Interno. </t>
  </si>
  <si>
    <t>PAA elaborado</t>
  </si>
  <si>
    <t>Informes presentados</t>
  </si>
  <si>
    <t>Elaboración y presentación de los informes legales establecidos por la normatividad vigente de las oficinas de Gestión Pública y Autocontrol y/o Control Interno</t>
  </si>
  <si>
    <t xml:space="preserve">Elaborar y presentar el 100% de los informes establecidos en la normatividad vigente </t>
  </si>
  <si>
    <t>Porcentaje de cumplimiento de elaboración y presentación de los informes de ley</t>
  </si>
  <si>
    <t>Número de informes presentados en el período</t>
  </si>
  <si>
    <t>Realizar un (1) seguimiento al cumplimiento de las actividades establecidas en la hoja de ruta.</t>
  </si>
  <si>
    <t>Efectividad</t>
  </si>
  <si>
    <t>Estructura documental de la oficina</t>
  </si>
  <si>
    <t>Número de procedimientos y demás documentos de la oficina diseñados y aprobados.</t>
  </si>
  <si>
    <t>No aplica</t>
  </si>
  <si>
    <t>Gestión</t>
  </si>
  <si>
    <t>Procedimientos y demás documentos de la oficina</t>
  </si>
  <si>
    <t>3. Estimular y apoyar la investigación en los procesos clínicos y administrativos que faciliten el desarrollo de la atención integral en salud</t>
  </si>
  <si>
    <t xml:space="preserve">% Grupos de investigación </t>
  </si>
  <si>
    <t>grupo de investigación conformado</t>
  </si>
  <si>
    <t xml:space="preserve">Formular como mínimo dos proyectos de investigación en la Subred Norte.                               </t>
  </si>
  <si>
    <t>% Proyectos presentados</t>
  </si>
  <si>
    <t xml:space="preserve">Proyectos  de investigación presentados </t>
  </si>
  <si>
    <t xml:space="preserve">Proyectos  de investigación  propuestos </t>
  </si>
  <si>
    <t>Proyectos institucionales de investigación formulados.</t>
  </si>
  <si>
    <t>Presentar los proyectos de investigación al comité de ética para su aprobación</t>
  </si>
  <si>
    <t xml:space="preserve">Porcentaje de proyectos de investigación operativizados  </t>
  </si>
  <si>
    <t xml:space="preserve">Número total de proyectos operativizados </t>
  </si>
  <si>
    <t>Total de proyectos aprobados por el comité de ética en investigación</t>
  </si>
  <si>
    <t xml:space="preserve">Informe de operativización de proyectos de investigación </t>
  </si>
  <si>
    <t>Actualizar la matriz de capacidad instalada para los escenarios de practica formativa</t>
  </si>
  <si>
    <t>Realizar los comités de docencia servicios por cada uno de las instituciones educativas y programas de formación dando cumplimiento a la normatividad.</t>
  </si>
  <si>
    <t>Realizar el 100% de comités docencia servicio dando cumplimiento a la normatividad.</t>
  </si>
  <si>
    <t>No de estudiantes carnetizados</t>
  </si>
  <si>
    <t>No total de estudiantes</t>
  </si>
  <si>
    <t>Actas de firmas de carnetizacion.</t>
  </si>
  <si>
    <t xml:space="preserve">Realizar el 100% de la liquidación y seguimiento de la contra-prestación pactada con cada universidad </t>
  </si>
  <si>
    <t>Identificar y controlar el 100% de los activos informáticos organizacionales, teniendo en cuenta sus responsables y su configuración.</t>
  </si>
  <si>
    <t>Porcentaje de activos informáticos identificados y controlados.</t>
  </si>
  <si>
    <t>Total de activos informativo existentes en el inventario.</t>
  </si>
  <si>
    <t>Inventario de activos actualizado.</t>
  </si>
  <si>
    <t>Responder el 90% de los requerimientos de soporte técnico sobre la infraestructura de tecnologías de la información institucional de manera oportuna.</t>
  </si>
  <si>
    <t>Porcentaje de requerimientos atendidos.</t>
  </si>
  <si>
    <t>Número de requerimientos atendidos en el periodo evaluado.</t>
  </si>
  <si>
    <t>Total de requerimientos del periodo evaluado.</t>
  </si>
  <si>
    <t>Mesa de ayuda con la información en una base de datos.</t>
  </si>
  <si>
    <t>Porcentaje de implementación del sistema integrado de información.</t>
  </si>
  <si>
    <t>Total de actividades programadas implementación del sistema integrado de información.</t>
  </si>
  <si>
    <t>Actividades ejecutadas.</t>
  </si>
  <si>
    <t>Porcentaje de información entregada oportunamente</t>
  </si>
  <si>
    <t>Numero de informes entregados oportunamente</t>
  </si>
  <si>
    <t>Informes entregados</t>
  </si>
  <si>
    <t>Entrega oportuna del 100% de la información asistencial a los entes de vigilancia y control.</t>
  </si>
  <si>
    <t>Realizar el 90% de las activaciones de ruta generadas desde el Plan de intervenciones colectivas hacia los servicios sociales y de salud</t>
  </si>
  <si>
    <t>Número de activaciones de ruta gestionadas</t>
  </si>
  <si>
    <t>Número de activaciones de ruta generadas.</t>
  </si>
  <si>
    <t>Realizar el 90% de las acciones comunitarias para impactar positivamente las condiciones de calidad de vida y salud de la población.</t>
  </si>
  <si>
    <t>Número de acciones realizadas</t>
  </si>
  <si>
    <t>Número de acciones programadas</t>
  </si>
  <si>
    <t>Realizar el 90% de las acciones de promoción de la salud y prevención de la enfermedad a familias vulnerables residentes en la Subred Norte.</t>
  </si>
  <si>
    <t>Número de familias programadas.</t>
  </si>
  <si>
    <t>Identificar, caracterizar y promover prácticas de autocuidado para la prevención de riesgos Laborales.</t>
  </si>
  <si>
    <t>Número de UTIs programadas.</t>
  </si>
  <si>
    <t>Total de niños menores de un año</t>
  </si>
  <si>
    <t>Total dosis aplicadas</t>
  </si>
  <si>
    <t>Cobertura de vacunación iguales o mayores al 95% en terceras de polio y triple viral en niños menores de un año en la Subred Norte.</t>
  </si>
  <si>
    <t>Aplicar terceras de polio y triple viral en niños menores de un año en la Subred Norte.</t>
  </si>
  <si>
    <t>Realizar intervenciones de IEC a casos de mortalidad por IRA en menor de 5 años residentes en las localidades de la Subred Norte</t>
  </si>
  <si>
    <t>Número IEC de mortalidad por IRA en niños menores de 5 años realizadas</t>
  </si>
  <si>
    <t>% de cobertura</t>
  </si>
  <si>
    <t>Realizar la gestión de los servicios de protección específica y detección temprana</t>
  </si>
  <si>
    <t>Cumplir con el 90% de las actividades programadas para PyD en medicina, enfermería y odontología.</t>
  </si>
  <si>
    <t>Realizar acciones de salud a familias identificadas con vulnerabilidad en salud.</t>
  </si>
  <si>
    <t>Informe PIC</t>
  </si>
  <si>
    <t>No. De actividades realizadas</t>
  </si>
  <si>
    <t>No. De actividades  programadas</t>
  </si>
  <si>
    <t>Informe de producción</t>
  </si>
  <si>
    <t>Gestionar la respuesta con las instituciones de salud y sociales para la atención de los usuarios identificados con prioridades desde el plan de intervenciones colectivas.</t>
  </si>
  <si>
    <t>Número de familias cubiertas por acciones en salud</t>
  </si>
  <si>
    <t>Número de UTIs intervenidas</t>
  </si>
  <si>
    <t>Informe de vacunación</t>
  </si>
  <si>
    <t>Realizar acciones que permitan a las comunidades adquirir y fortalecer hábitos promotores y protectores de la salud.</t>
  </si>
  <si>
    <t>Respuesta oportuna al 90% de los eventos de interés en salud pública notificados a la Subred Norte</t>
  </si>
  <si>
    <t>Número Casos de mortalidad por IRA reportados en niños menores de 5 años</t>
  </si>
  <si>
    <t>Realizar el 90% de las acciones de promoción de la salud y prevención de la enfermedad en Unidades de trabajo informal (UTIs) en la subred norte.</t>
  </si>
  <si>
    <t>Verificación de la calidad de los registros a través de pre auditorías internas</t>
  </si>
  <si>
    <t>lograr una glosa definitiva igual o menor al 2% en las acciones del PIC auditadas</t>
  </si>
  <si>
    <t>Facturación Total</t>
  </si>
  <si>
    <t>Numero de seguimientos realizados</t>
  </si>
  <si>
    <t>Numero de seguimientos programados.</t>
  </si>
  <si>
    <t>Porcentaje de incremento en el régimen contributivo</t>
  </si>
  <si>
    <t>Informe de facturación</t>
  </si>
  <si>
    <t>Acuerdo de aprobación</t>
  </si>
  <si>
    <t>Número de actividades ejecutadas</t>
  </si>
  <si>
    <t>Número de actividades propuestas.</t>
  </si>
  <si>
    <t>Manual aprobado y actas de socialización.</t>
  </si>
  <si>
    <t>% Cumplimiento del plan estratégico de comunicaciones</t>
  </si>
  <si>
    <t>Número de actividades propuestas en el plan estratégico de comunicaciones</t>
  </si>
  <si>
    <t>Número de actividades propuestas en el plan de uso de herramientas comunicativas.</t>
  </si>
  <si>
    <t>Informe de encuesta, plan e informe de seguimiento</t>
  </si>
  <si>
    <t>Sumatoria de personas encuestadas satisfechas</t>
  </si>
  <si>
    <t>No. De encuestadas aplicadas.</t>
  </si>
  <si>
    <t>Encuesta de satisfacción</t>
  </si>
  <si>
    <t xml:space="preserve">% de implementación </t>
  </si>
  <si>
    <t>100% de cumplimiento de asistencia técnica a las formas de participación</t>
  </si>
  <si>
    <t xml:space="preserve">No. De planes de acción  con asistencia técnica </t>
  </si>
  <si>
    <t xml:space="preserve">No. Total de planes de acción. </t>
  </si>
  <si>
    <t>Planes de acción</t>
  </si>
  <si>
    <t>Oportunidad en la respuesta de las peticiones</t>
  </si>
  <si>
    <t>Sumatoria del tiempo transcurrido entre la radicación de la petición y la respuesta a  la misma.</t>
  </si>
  <si>
    <t xml:space="preserve">% de gestión </t>
  </si>
  <si>
    <t xml:space="preserve">No. De barreras con gestión </t>
  </si>
  <si>
    <t xml:space="preserve">Estrategia Educativa e informe de implementación </t>
  </si>
  <si>
    <t xml:space="preserve">Optimizar la capacidad instalada de la Subred Norte para los escenarios de práctica formativa. </t>
  </si>
  <si>
    <t xml:space="preserve">No. De comités realizados </t>
  </si>
  <si>
    <t xml:space="preserve">No. De comités programados </t>
  </si>
  <si>
    <t xml:space="preserve">Programación y actas de comité </t>
  </si>
  <si>
    <t>Dar cumplimiento a los procesos administrativos propios de la relación docencia-servicio</t>
  </si>
  <si>
    <t>Identificación y carnetizacion del 100% de los estudiantes.</t>
  </si>
  <si>
    <t>Realizar la inducción al 100% de los estudiantes</t>
  </si>
  <si>
    <t>No de estudiantes con inducción</t>
  </si>
  <si>
    <t>Actas de firmas de inducción.</t>
  </si>
  <si>
    <t>Porcentaje de cumplimiento de contraprestaciones liquidadas.</t>
  </si>
  <si>
    <t>Informes de liquidación.</t>
  </si>
  <si>
    <t>Grupos de investigación</t>
  </si>
  <si>
    <t>Total de grupos de investigación de la subred Norte</t>
  </si>
  <si>
    <t>Lograr que el 90% de los proyectos de investigación aprobados por el comité de ética en investigación sean operativizados.</t>
  </si>
  <si>
    <t>Autoevaluación de acreditación</t>
  </si>
  <si>
    <t xml:space="preserve">No. de auditorías realizadas </t>
  </si>
  <si>
    <t xml:space="preserve">No. de auditorías programadas </t>
  </si>
  <si>
    <t xml:space="preserve">Programación de auditorías  e informes </t>
  </si>
  <si>
    <t>Informe de producción de consulta externa</t>
  </si>
  <si>
    <t>Rendimiento programado según estándar</t>
  </si>
  <si>
    <t>total historias clínicas auditadas de la muestra representativa de pacientes con diagnóstico de hipertensión arterial atendidos en la ESE en la vigencia objeto de evaluación</t>
  </si>
  <si>
    <t xml:space="preserve">Informe de adherencia a la guía </t>
  </si>
  <si>
    <t>No. De consultas de línea de base</t>
  </si>
  <si>
    <t>No. De  egresos de observación del periodo</t>
  </si>
  <si>
    <t>No. De egresos de observación de línea de base</t>
  </si>
  <si>
    <t xml:space="preserve">% de disminución </t>
  </si>
  <si>
    <t>Porcentaje ocupacional del periodo</t>
  </si>
  <si>
    <t>Oportunidad de urgencias</t>
  </si>
  <si>
    <t>Sumatoria de los minutos transcurridos entre la solicitud de atención en la consulta de urgencias y el momento en el cual es atendido el paciente por parte del médico</t>
  </si>
  <si>
    <t xml:space="preserve">Total de usuarios atendidos en consulta de triage II </t>
  </si>
  <si>
    <t>Número de consultas al servicio de urgencias, por el mismo diagnóstico y el mismo paciente, mayor de 24 y menor de 72 horas que hacen parte de la muestra representativa</t>
  </si>
  <si>
    <t xml:space="preserve">variación promedio estancia </t>
  </si>
  <si>
    <t xml:space="preserve">promedio estadía de línea base </t>
  </si>
  <si>
    <t>Informe indicadores de gestión</t>
  </si>
  <si>
    <t xml:space="preserve">variación giro cama </t>
  </si>
  <si>
    <t xml:space="preserve">Giro cama de línea base </t>
  </si>
  <si>
    <t xml:space="preserve">variación % porcentaje ocupacional </t>
  </si>
  <si>
    <t xml:space="preserve">porcentaje ocupacional de línea base </t>
  </si>
  <si>
    <t>porcentaje de infección intrahospitalaria</t>
  </si>
  <si>
    <t>No. De cirugías realizadas</t>
  </si>
  <si>
    <t xml:space="preserve">No. De cirugías programadas </t>
  </si>
  <si>
    <t>No. De ítems con cumplimiento</t>
  </si>
  <si>
    <t xml:space="preserve">No. Total ítems evaluados </t>
  </si>
  <si>
    <t>Oportunidad en la atención de cirugía</t>
  </si>
  <si>
    <t xml:space="preserve">Informe de indicadores </t>
  </si>
  <si>
    <t>Oportunidad en servicios de apoyo diagnóstico y terapéutico</t>
  </si>
  <si>
    <t>Numero de servicios con oportunidad en apoyo diagnóstico y terapéutico de acuerdo a los estándares</t>
  </si>
  <si>
    <t xml:space="preserve">Total de servicios de apoyo diagnóstico y terapéutico con estándar definido por norma. </t>
  </si>
  <si>
    <t>Rendimiento programado por servicio según estándar</t>
  </si>
  <si>
    <t>Numero de servicios con producción en apoyo diagnóstico y terapéutico de acuerdo a la programación</t>
  </si>
  <si>
    <t xml:space="preserve">Total de servicios de apoyo diagnóstico y terapéutico. </t>
  </si>
  <si>
    <t>Certificación de BPM INVIMA</t>
  </si>
  <si>
    <t>Existencia de certificación de BPM INVIMA</t>
  </si>
  <si>
    <t xml:space="preserve">Resolución de certificación </t>
  </si>
  <si>
    <t>Porcentaje de procesos jurídicos actualizados en el aplicativo SIPROJ WEB</t>
  </si>
  <si>
    <t>No. De procesos jurídicos.</t>
  </si>
  <si>
    <t xml:space="preserve">Número total de solicitudes respondidas </t>
  </si>
  <si>
    <t xml:space="preserve">Número Total de solicitudes realizadas por las áreas </t>
  </si>
  <si>
    <t>Número total de contratos ajustados a los lineamientos  jurídicos</t>
  </si>
  <si>
    <t xml:space="preserve">Número total de Contratos adjudicados </t>
  </si>
  <si>
    <t xml:space="preserve">Informe de contratación </t>
  </si>
  <si>
    <t xml:space="preserve">Número total de procesos con seguimientos y evaluaciones </t>
  </si>
  <si>
    <t xml:space="preserve">Número Total de procesos precontractual </t>
  </si>
  <si>
    <t xml:space="preserve">matriz de relación de certificación de radicación oportuna </t>
  </si>
  <si>
    <t>Porcentaje  de  cumplimiento en la liquidación de contratos</t>
  </si>
  <si>
    <t>Número de contratos que requieren liquidación con solicitud y soporte correspondiente.</t>
  </si>
  <si>
    <t xml:space="preserve">Informe de liquidación </t>
  </si>
  <si>
    <t xml:space="preserve">No. de actividades realizadas de la programación de compras conjuntas </t>
  </si>
  <si>
    <t xml:space="preserve">Informe de ejecución del programa </t>
  </si>
  <si>
    <t xml:space="preserve">Documento de evaluación  de clima </t>
  </si>
  <si>
    <t>Número de entidades EPS, AFP, ARL conciliadas</t>
  </si>
  <si>
    <t>Informe de conciliación</t>
  </si>
  <si>
    <t>Levantamiento de inventario de activos informáticos.</t>
  </si>
  <si>
    <t>Número de activos informáticos identificados y controlados.</t>
  </si>
  <si>
    <t>Realizar el soporte técnico de acuerdo a solicitudes.</t>
  </si>
  <si>
    <t>Implementar los módulos asistenciales y administrativos del Sistema Integrado de Información.</t>
  </si>
  <si>
    <t>Poner en producción en un 70% los módulos asistenciales y administrativos del Sistema Integrado de Información.</t>
  </si>
  <si>
    <t>Número de actividades ejecutadas de implementación del sistema integrado de información.</t>
  </si>
  <si>
    <t>Consolidar y procesar la información estadística asistencial.</t>
  </si>
  <si>
    <t>Total de solicitudes de información.</t>
  </si>
  <si>
    <t xml:space="preserve">Construir el Plan Institucional de Archivos – PINAR </t>
  </si>
  <si>
    <t>Diseñar e implementar las TRD de la Subred Norte ESE</t>
  </si>
  <si>
    <t>Realizar y gestionar el 100% de las tablas de retención documental ante el archivo general de la nación</t>
  </si>
  <si>
    <t>Tablas de retencion documental</t>
  </si>
  <si>
    <t>No de TRD presentadas</t>
  </si>
  <si>
    <t>No total de TRD de la Subred Norte</t>
  </si>
  <si>
    <t>Informe gestion documental</t>
  </si>
  <si>
    <t xml:space="preserve">Porcentaje de cumplimiento </t>
  </si>
  <si>
    <t xml:space="preserve">Elaborar e implementar en  un 60%  el Plan de seguridad informatica </t>
  </si>
  <si>
    <t>% cumplimiento del Plan de seguridad informatica</t>
  </si>
  <si>
    <t>No de Actividades  cumplidas  en el periodo</t>
  </si>
  <si>
    <t>No Actividades programadas en el mismo  periodo</t>
  </si>
  <si>
    <t>Desarrollar las actividades planteadas en el plan de Gobierno en Línea</t>
  </si>
  <si>
    <t>Porcentaje de cumplimiento de las plan GEL</t>
  </si>
  <si>
    <t>Numero de actividades plan de Gobierno en Línea realizadas en el periodo</t>
  </si>
  <si>
    <t>Total de actividades del plan de Gobierno en Línea programadas en el mismo periodo</t>
  </si>
  <si>
    <t>Informe GEL</t>
  </si>
  <si>
    <t xml:space="preserve">Elaborar e implementar  el Plan de seguridad informatica </t>
  </si>
  <si>
    <t>Ejecutar el plan de Gobierno en Línea</t>
  </si>
  <si>
    <t>No. De análisis o mediciones realizadas</t>
  </si>
  <si>
    <t xml:space="preserve"> No de análisis o mediciones solicitados</t>
  </si>
  <si>
    <t>% de Anàlisis de mediciones</t>
  </si>
  <si>
    <t>Generar el costeo y mediciones de la utilidad y márgenes del 100% de los servicios, procesos y/o actividades</t>
  </si>
  <si>
    <t>Generar el costeo y mediciones de la utilidad y márgenes  de los servicios, procesos y/o actividades de la Subred, creando alertas necesarias que permitan tomar acciones conducentes a mejorar los resultados de la institución.</t>
  </si>
  <si>
    <t>Gestionar las cuentas por pagar registradas en el presupuesto de la entidad.</t>
  </si>
  <si>
    <t>No. De cuentas pressupuestales recaudadas</t>
  </si>
  <si>
    <t>No. De cuentas registradas presupuestalmente.</t>
  </si>
  <si>
    <t>% de cuentas recaudadas</t>
  </si>
  <si>
    <t>Informe de presupuestales.</t>
  </si>
  <si>
    <t>Informe de costos</t>
  </si>
  <si>
    <t>GESTIÓN DE CALIDAD</t>
  </si>
  <si>
    <t>&lt;30</t>
  </si>
  <si>
    <t>&lt;2%</t>
  </si>
  <si>
    <t>No. total de egresos del servicio de hospitalización</t>
  </si>
  <si>
    <t>entre 0,5 y 2.5</t>
  </si>
  <si>
    <t>Subgerencia Financiera.</t>
  </si>
  <si>
    <t>Pilar 1
Igualdad de Calidad de Vida
Pilar 4
Gobierno legitimo fortalecimiento local y eficiencia</t>
  </si>
  <si>
    <t>Atención integral y eficiente en salud
Prevencion y atencion integrar de la maternidad y paternidad tempranas
Modernizacion Institucional</t>
  </si>
  <si>
    <t>GESTION DE APOYO LOGISTICO</t>
  </si>
  <si>
    <t>PLANEACION</t>
  </si>
  <si>
    <t>Diseñar la caracterización del proceso, los procedimientos y demás documentos de la oficina.</t>
  </si>
  <si>
    <t>Número de Seguimientos programados</t>
  </si>
  <si>
    <t>Número de Seguimientos realizados</t>
  </si>
  <si>
    <t>seguimiento a la hoja de ruta.</t>
  </si>
  <si>
    <t>Seguimiento al cumplimiento de las actividades establecidas en la hoja de ruta para el perfeccionamiento del proceso de transformación en el sector salud (Acuerdo 641 de 2016) aplicable a la Subred Integrada de Servicios de Salud Norte E.S.E. .</t>
  </si>
  <si>
    <t>Número seguimientos programados</t>
  </si>
  <si>
    <t>Numero seguimientos realizados</t>
  </si>
  <si>
    <t>Porcentaje de seguimiento al mapa de riesgos</t>
  </si>
  <si>
    <t>Realizar dos seguimientos al Mapa de Riesgos de la Subred.</t>
  </si>
  <si>
    <t>Realizar seguimiento al Mapa de Riesgo de la Subred Integrada de Servicios de Salud Norte E.S.E.</t>
  </si>
  <si>
    <t xml:space="preserve">Total de informes  legales establecidos </t>
  </si>
  <si>
    <t>Porcentaje cumplimiento de los seguimientos.</t>
  </si>
  <si>
    <t xml:space="preserve">Ejecutar el 100% de los seguimientos formulados en el Programa Anual de Auditorías. </t>
  </si>
  <si>
    <t>Ejecución de los seguimientos formulados en el Programa Anual de Auditorías, conforme a la asignación de recursos mínimos requeridos para su ejecución.</t>
  </si>
  <si>
    <t>Informes de auditoría</t>
  </si>
  <si>
    <t>Número de Auditorias programadas</t>
  </si>
  <si>
    <t>Número de Auditorias realizadas</t>
  </si>
  <si>
    <t>Porcentaje cumplimiento de las auditorías.</t>
  </si>
  <si>
    <t>Ejecutar el 100% de las auditorias formuladas en el Programa Anual de Auditorías.</t>
  </si>
  <si>
    <t>Ejecución de las auditorias formuladas en el Programa Anual de Auditorías, conforme a la asignación de recursos mínimos requeridos para su ejecución.</t>
  </si>
  <si>
    <t>Programa Anual de Auditoría</t>
  </si>
  <si>
    <t xml:space="preserve">Elaborar el Programa Anual de Auditorías </t>
  </si>
  <si>
    <t>Formulación del Programa Anual de Auditorías - PAA-.</t>
  </si>
  <si>
    <t>Informe ejecutivo</t>
  </si>
  <si>
    <t>Número de Actividades programadas</t>
  </si>
  <si>
    <t>Número de Actividades realizadas</t>
  </si>
  <si>
    <t xml:space="preserve">Actividades de fomento de cultura de control </t>
  </si>
  <si>
    <t xml:space="preserve">Realizar cinco (5) actividades de fomento de la cultura de control en la Subred </t>
  </si>
  <si>
    <t>Fomentar la cultura de control  en la Subred.</t>
  </si>
  <si>
    <t>2. Impactar positivamente la satisfacción del cliente interno, externo y sus familias a través de un modelo de atención integral.</t>
  </si>
  <si>
    <t xml:space="preserve">Crear como mínimo un grupo de investigación.              </t>
  </si>
  <si>
    <t xml:space="preserve">Gestión de ejecución del plan de desarrollo institucional </t>
  </si>
  <si>
    <t xml:space="preserve">Realizar seguimiento y evaluación del Plan de Desarrollo Institucional y el Plan opertaivo anual de la Subred Norte ESE </t>
  </si>
  <si>
    <t xml:space="preserve">Alcanzar un cumplimiento  mayor o igual al  90% en la ejecución del Plan de Desarrollo Institucional y el Plan operativo anual. </t>
  </si>
  <si>
    <t xml:space="preserve">Numero de metas del plan operativo cumplidas </t>
  </si>
  <si>
    <t>Numero de metas del plan operativo programadas</t>
  </si>
  <si>
    <t>Evaluación del plan de desarrollo y plan operativo</t>
  </si>
  <si>
    <t xml:space="preserve">Incrementar en un 3% la venta de servicios al régimen contributivo, a expensas de renegociación de tarifas y/o mercadeo de servicios. </t>
  </si>
  <si>
    <t>Diseñar e implementar una estrategia informativa para fortalecer la información al usuario y la apropiación de conceptos.</t>
  </si>
  <si>
    <t xml:space="preserve">Conformación de un grupo de investigación de la Subred Norte con reconocimiento en Colciencias y varias líneas de investigación. </t>
  </si>
  <si>
    <t>Formular proyectos institucionales de investigación</t>
  </si>
  <si>
    <t>Formular y hacer seguimiento a PAMEC</t>
  </si>
  <si>
    <t>Ejecución del PAMEC en un porcentaje iguail o mayor al 90%</t>
  </si>
  <si>
    <t xml:space="preserve">Efectividad de auditroia para el mejoramiento continuo de la calidad </t>
  </si>
  <si>
    <t>No. de acciones programadas para la vigencia d del PAMEC</t>
  </si>
  <si>
    <t>Informes de evalaución PAMEC</t>
  </si>
  <si>
    <t>Realizar la gestión de ingresos y gastos de la institución buscando alcanzar el equilibrio financiero de la entidad.</t>
  </si>
  <si>
    <t>El resultado del equilibrio finaniero para la vigencia debe ser igual o mayor a 1.</t>
  </si>
  <si>
    <t>Valor de ejecución de ingresos totales  recaudados en la vigencias (incluye recuado de CXC vigencias anteriores)</t>
  </si>
  <si>
    <t xml:space="preserve">Valor de la ejecuciónd egastos comprometidos incluyendo CXP de vigencias anteriores. </t>
  </si>
  <si>
    <t>Resultado equilibrio presupuestal</t>
  </si>
  <si>
    <t>Ejecución presupuestal.</t>
  </si>
  <si>
    <t>Gasto de funcionamiento y operación comercial y prestación de servicios  comprometidos en el año objeto de evealuación/ No. de UVR producidas en al vigencia</t>
  </si>
  <si>
    <t xml:space="preserve">Gastos de funcionamiento  operación comercial de prestación de servicios  comprometidos en la vigencia anterior en valor constante  del año objeto de evalaución/ número de UVR producidas en la vigencia anterior </t>
  </si>
  <si>
    <t>Informe de UVR</t>
  </si>
  <si>
    <t>Evolución el gasto por unidad de valor</t>
  </si>
  <si>
    <t xml:space="preserve">Alcanzar una evolución del gasto por unidad de valor relativo mayo o igual a 0,90. </t>
  </si>
  <si>
    <t>Mantener la deuda por concepto de salarios  de personal de planta y contratación de servicios  a menos de 30 días.</t>
  </si>
  <si>
    <t>Monto de deuda a 30 días por concepto de salarios  de personal de planta y contratación de servicios</t>
  </si>
  <si>
    <t>valor de la deuda superior a 30 días por concepto de salarios  de personal de planta y contratación de servicios a corte 31 de diciembre de la vigencia.</t>
  </si>
  <si>
    <t>Valor de la deuda superior a 30 días por concepto de salarios  de personal de planta y contratación de servicios a corte 31 de diciembre de la vigencia evaluada - valor de la deuda superior a 30 días por concepto de salarios  de personal de planta y contratación de servicios a corte 31 de diciembre de la vigencia anterior.</t>
  </si>
  <si>
    <t>Certificación de revisoria fiscal</t>
  </si>
  <si>
    <t>Satisfacción del usuario mayor o igual al 92% en cada uno de los aspectos relacionados con la prestación de los servicios.</t>
  </si>
  <si>
    <t>Generar acciones de socialización de los deberes y derechos a usuarios.</t>
  </si>
  <si>
    <t>Alcanzar un grado de conocimiento d elos deberes y derechos del usurio del 80%</t>
  </si>
  <si>
    <t>Conocimiento de bederes y derechos</t>
  </si>
  <si>
    <t xml:space="preserve">No. de usuarios con cocnocimiento de bederes y derechos </t>
  </si>
  <si>
    <t>No. de usuarios encuestados.</t>
  </si>
  <si>
    <t>Informe de conocimiento de deberes y derechos</t>
  </si>
  <si>
    <t xml:space="preserve">Existe de evaluaciónd e clína laboral </t>
  </si>
  <si>
    <t>Documento estructura aprobado.</t>
  </si>
  <si>
    <t>Manual especifico de funciones y requisitosaprobado</t>
  </si>
  <si>
    <t>Responder dentro de los términos legales el 100% de los procesos judiciales, derechos de petición, tutelas.</t>
  </si>
  <si>
    <t>Gestionar el 100% de los eventos adversos reportados para Tecnología y Ambiente Físico</t>
  </si>
  <si>
    <t>Gestionar  los eventos adversos reportados para Tecnología y Ambiente Físico</t>
  </si>
  <si>
    <t>% de Eventos Adversos asociados a dispositivos médicos y ambiente físico</t>
  </si>
  <si>
    <t>No., de eventos adversos gestionados relacionados Tecnología y Ambiente Físico</t>
  </si>
  <si>
    <t>No., de eventos adversos reportados gestionados relacionados Tecnología y Ambiente Físico</t>
  </si>
  <si>
    <t>Informe de eventos adversos</t>
  </si>
  <si>
    <t xml:space="preserve">Numero de pacientes pediátricos con neumonía broncoaspirativa de origen intrahospitalario en la vigencia objeto de evaluación </t>
  </si>
  <si>
    <t>Numero de pacientes pediátricos con neumonías broncoaspirativa de origen interhospitalario en la vigencia anterior.</t>
  </si>
  <si>
    <t xml:space="preserve">Numero de casos de Mortalidad Intrahospitalaria mayor de 48 horas revisadas en el comité respectivo </t>
  </si>
  <si>
    <t xml:space="preserve"> Total de defunciones intrahospitalarias mayores de 48 horas </t>
  </si>
  <si>
    <t>Informe de resultado del indicador</t>
  </si>
  <si>
    <t xml:space="preserve">% de eventos adversos gestionados </t>
  </si>
  <si>
    <t>No. de eventos adversos gestionados</t>
  </si>
  <si>
    <t xml:space="preserve">Informe de eventos adversos </t>
  </si>
  <si>
    <t>Gestionar en el servicio de cirugía el cumplimiento en un porcentaje mayor o igual al 90% del indicador de oportunidad de apendiceptomia</t>
  </si>
  <si>
    <t xml:space="preserve">Numero de pacientes con diagnóstico de Apendicitis al egreso a quienes se realizó la apendicetomía dentro de las seis horas de confirmado el diagnóstico </t>
  </si>
  <si>
    <t xml:space="preserve"> Total de pacientes con diagnóstico de apendicitis al egreso de la vigencia objeto de evaluación.</t>
  </si>
  <si>
    <t>Informe de oportunidad cirugía</t>
  </si>
  <si>
    <t>Sumatoria del total de días calendario transcurridos entre la fecha la cual solicita el usuario cita por  cualquier medio para ser atendido en la consulta</t>
  </si>
  <si>
    <t xml:space="preserve">Opotunidad </t>
  </si>
  <si>
    <t>Oportunidad</t>
  </si>
  <si>
    <t>Mantenre la oportunidad de consulta especializada de pediatria en cinco o menos días</t>
  </si>
  <si>
    <t>Mantenre la oportunidad de consulta especializada de gineco obstetricia en 8  o menos días.</t>
  </si>
  <si>
    <t>Mantenre la oportunidad de consulta especializada de medicina interna en 15 o menos días.</t>
  </si>
  <si>
    <t xml:space="preserve"> Numero total de consultas medicas pediátricas.</t>
  </si>
  <si>
    <t xml:space="preserve"> Numero total de consultas medicas medicina interna.</t>
  </si>
  <si>
    <t xml:space="preserve"> Numero total de consultas medicas gineco-obstetricia.</t>
  </si>
  <si>
    <t xml:space="preserve">No. de eventos adversos ocurridos  relacionados con el proceso </t>
  </si>
  <si>
    <t>Realizar análisis de mortalidad hospitalaria al  90% de los casos.</t>
  </si>
  <si>
    <t xml:space="preserve">% de análisis de mortalidad </t>
  </si>
  <si>
    <t>Estratégica</t>
  </si>
  <si>
    <t>Alcanzar un porcentaje igual o superior al 85% en la evaluación de la guía de maneja especifica de hemorragias III trimestre o trastornos hipertensivos gestantes.</t>
  </si>
  <si>
    <t xml:space="preserve">No. de historias clínicas auditadas, que hacen parte de la muestra representativa con aplicación estricta de la guía de manejo para hemorragias del III trimestre o trastornos hipertensivos en la gestación </t>
  </si>
  <si>
    <t xml:space="preserve">No. total de historias clínicas auditadas, que hacen parte de la muestra representativa de los pacientes  con edad gestacional mayor a 27 semanas  atendidas en la ESE con diagnóstico de hemorragias del III trimestre o trastornos hipertensivos en la gestación </t>
  </si>
  <si>
    <t>Mantener  el resultado del indicador de neumonías broncoaspirativas  en paciente pediátrico de origen intrahospitalario.</t>
  </si>
  <si>
    <t xml:space="preserve">% Neumonías broncoaspirativas </t>
  </si>
  <si>
    <t xml:space="preserve">Informe de resultado de indicador </t>
  </si>
  <si>
    <t xml:space="preserve"> Numero total de consultas medicas medicina general y odontologia.</t>
  </si>
  <si>
    <t xml:space="preserve">mantenr la oportunida de medina ganeral y odontologia general en 3 o menos días. </t>
  </si>
  <si>
    <t>Gestionar la atención oportuna del los pacientes con diagnóstico IAM</t>
  </si>
  <si>
    <t>Oportunidad en atención especifica de paciente con diagnóstico de IAM</t>
  </si>
  <si>
    <t>Número de pacientes con diagnostico de egreso de Infarto Agudo de Miocardio a quienes se inicio la terapia especifica dentro de la primera hora posterior a la realización del diagnostico</t>
  </si>
  <si>
    <t>Total de pacientes con diagnostico de egreso de Infarto Agudo de Miocardio en la vigencia.</t>
  </si>
  <si>
    <t>Gestionar el cumplimiento de las guías de practicas clínica.</t>
  </si>
  <si>
    <t>Definición de procedimientos e instrumentos para remisión y traslado de pacientes.</t>
  </si>
  <si>
    <t>Existencia de manual</t>
  </si>
  <si>
    <t>Existencia de manual de referencia contrareferencia</t>
  </si>
  <si>
    <t>Documento normalizado</t>
  </si>
  <si>
    <t>Gestionar el traslado de pacientes   dentro de las uniddes de acuerdo a las necesidades clínicas del paciente.</t>
  </si>
  <si>
    <t xml:space="preserve">% de cumplimiento de reorganización </t>
  </si>
  <si>
    <t>No. de actividades realizadas de reorganización</t>
  </si>
  <si>
    <t xml:space="preserve">No. de actividades de reorganización programadas </t>
  </si>
  <si>
    <t xml:space="preserve">Informe de plan de acción </t>
  </si>
  <si>
    <t>Reorganización de oferta de servicios de salud de acuerdo a la integración vertical.</t>
  </si>
  <si>
    <t xml:space="preserve">Cumplimiento del 100% de las actividades de reorganización de servicios </t>
  </si>
  <si>
    <t xml:space="preserve">Gestionar el 100% de los traslados solicitados </t>
  </si>
  <si>
    <t xml:space="preserve">% de pacientes traslados </t>
  </si>
  <si>
    <t xml:space="preserve">No. de pacientes traslados por niveles de complejidad </t>
  </si>
  <si>
    <t>Informe de traslados SIRC</t>
  </si>
  <si>
    <t xml:space="preserve">No. de pacientes a quienes se les solicito traslado por niveles de complejidad </t>
  </si>
  <si>
    <t>Unificación de criterios en un manual de referencia contrarferencia.</t>
  </si>
  <si>
    <t>Durante el 2017 el porcentaje de Pacientes con reingreso por la misma causa de menos de 72 horas por el mismo Diagnostico &lt;2%.</t>
  </si>
  <si>
    <t>Adopción, socialización y seguimiento a la adherencia de guías de práctica clínica.</t>
  </si>
  <si>
    <t>No. de GPCadoptadas</t>
  </si>
  <si>
    <t>No. de GPC programadas para dopción</t>
  </si>
  <si>
    <t xml:space="preserve">Acto administrativo de adopción </t>
  </si>
  <si>
    <t>Adopción  y socialización  del 100% de guías de practicas clínica de acuerdo a perfil de morbi-mortalidad de la Subred.</t>
  </si>
  <si>
    <t>Elaborar  y socializar las rutas de atención para HTA, Diabetes, CA seno, CA Cervix, materno perinatal, infancia y trasmisibles.</t>
  </si>
  <si>
    <t xml:space="preserve">No. de rutas elaboradas y socializdas </t>
  </si>
  <si>
    <t xml:space="preserve">No. de rutas programadas. </t>
  </si>
  <si>
    <t xml:space="preserve">Elaborar y socializar el 100% de las rutas de atención programadas </t>
  </si>
  <si>
    <t xml:space="preserve">Documentos rutas y actas </t>
  </si>
  <si>
    <t xml:space="preserve"> I</t>
  </si>
  <si>
    <t xml:space="preserve"> II</t>
  </si>
  <si>
    <t xml:space="preserve"> III</t>
  </si>
  <si>
    <t xml:space="preserve"> IV</t>
  </si>
  <si>
    <t xml:space="preserve">GESTIÓN HOSPITALARIA </t>
  </si>
  <si>
    <t>Dar respuesta oportuna al 90% de las interconsultas generadas en los servicios de hospitalización .</t>
  </si>
  <si>
    <t>Oportunidad interconsulta</t>
  </si>
  <si>
    <t xml:space="preserve">Oportunidad en interconsultas </t>
  </si>
  <si>
    <t>Gestionar el 100%  de los eventos adversos centinela.</t>
  </si>
  <si>
    <t>Realizar gestión de los eventos adversos centinela.</t>
  </si>
  <si>
    <t>Gestión evento adverso</t>
  </si>
  <si>
    <t>Informe quirúrgico</t>
  </si>
  <si>
    <t>Disminuir la tasa de cesareas  en dos puntos porcentuales en relación con el año 2016.</t>
  </si>
  <si>
    <t>Lograr una optima gestion financiera de glosas, obteniendo un porcentaje  menor o igual al 5 % en el 2017 .</t>
  </si>
  <si>
    <t>Formular e implementar el PETIC</t>
  </si>
  <si>
    <t>Elaborar e implentar en un 90% el plan de acción del PETIC</t>
  </si>
  <si>
    <t>Eje.</t>
  </si>
  <si>
    <t>% Eje</t>
  </si>
  <si>
    <t>% Cumplimiento</t>
  </si>
  <si>
    <t>ANUAL</t>
  </si>
  <si>
    <t>Eje</t>
  </si>
  <si>
    <t>% Ejec</t>
  </si>
  <si>
    <t>EJECUCIÓN TRIMESTRE I</t>
  </si>
  <si>
    <t>EJECUCIÓN TRIMESTRE II</t>
  </si>
  <si>
    <t>EJECUCIÓN TRIMESTRE III</t>
  </si>
  <si>
    <t>EJECUCIÓN TRIMESTRE IV</t>
  </si>
  <si>
    <t>ANALISIS ANUAL</t>
  </si>
  <si>
    <t>FÓRMULA INDICADOR</t>
  </si>
  <si>
    <t>AVANCE Y DOCUMENTOS SOPORTES</t>
  </si>
  <si>
    <t>Numero de interconsultas solicitadas en el servicio de hospitalización</t>
  </si>
  <si>
    <t>Numero de interconsultas realizadas en el servicio de hospitalización</t>
  </si>
  <si>
    <t>Numero de eventos reportados</t>
  </si>
  <si>
    <t>Numero de eventos gestionados</t>
  </si>
  <si>
    <t>Gestionar los servicios quirurgicos por nivel de complejidad de acuerdo a programación.</t>
  </si>
  <si>
    <t>Numero de procedimientos por nivel de complejidad</t>
  </si>
  <si>
    <t>% de procedimiento quirurgicos por nivel de complejidad</t>
  </si>
  <si>
    <t>% de oportunidad en la realización de apendiceptomia</t>
  </si>
  <si>
    <t>Tasa de cumplimiento</t>
  </si>
  <si>
    <t>No de Actividades  cumplidas del plan de accion</t>
  </si>
  <si>
    <t>No Actividades programadas del plan de accion.</t>
  </si>
  <si>
    <t>% cumplimiento del Plan de accion</t>
  </si>
  <si>
    <t>Numero total de procedimientos quirurgicos programados por nivel de complejidad.</t>
  </si>
  <si>
    <t>Dar cumplimento a la guía de IAM en un 90%.</t>
  </si>
  <si>
    <t>Número total de cesáreas 2017 - Número total de cesáreas 2016</t>
  </si>
  <si>
    <t>Número total de cesáreas 2017 * 100</t>
  </si>
  <si>
    <t xml:space="preserve">Informe de cesáreas </t>
  </si>
  <si>
    <t>No hay dato</t>
  </si>
  <si>
    <t>No. de acciones ejecutadas derivadas de las auditorias realizadas</t>
  </si>
  <si>
    <t>ANÁLISIS ANUAL</t>
  </si>
  <si>
    <t xml:space="preserve">Mantener o aumentar   ( igual o mayor que 0) el indicador de porcentaje ocupacional en los servicios hospitalarios </t>
  </si>
  <si>
    <t xml:space="preserve">Mantener o aumentar ( igual o mayor que 0) el indicador de giro cama en los servicios hospitalarios </t>
  </si>
  <si>
    <t xml:space="preserve">Mantener o disminuir  ( igual o menor que 0) el indicador de promedio estancia en los servicios hospitalarios </t>
  </si>
  <si>
    <t>EVALUACIÓN Y SEGUIMIENTO</t>
  </si>
  <si>
    <t>GESTIÓN ESTRATÉGICA</t>
  </si>
  <si>
    <t>GESTIÓN AMBULATORIA</t>
  </si>
  <si>
    <t>GESTIÓN QUIRÚRGICA</t>
  </si>
  <si>
    <t>GESTIÓN FINANCIERA</t>
  </si>
  <si>
    <t>GESTIÓN DE CONTRATACIÓN</t>
  </si>
  <si>
    <t>GESTIÓN TALENTO HUMANO</t>
  </si>
  <si>
    <t xml:space="preserve">GESTIÓN INFORMACIÓN </t>
  </si>
  <si>
    <t>MISIONALES</t>
  </si>
  <si>
    <t>TOTAL</t>
  </si>
  <si>
    <t>ACTIVIDADES CUMPLIDAS AL 100%</t>
  </si>
  <si>
    <t>% ALCANZADO</t>
  </si>
  <si>
    <t>NUMERO  DE ACTIVIDADES</t>
  </si>
  <si>
    <t>GESTIÓN DEL CONOCIMIENTO</t>
  </si>
  <si>
    <t>GESTIÓN JURÍDICA</t>
  </si>
  <si>
    <t xml:space="preserve">PARTICIPACIÓN COMUNITARIA Y SERVICIO AL CIUDADANO </t>
  </si>
  <si>
    <t>GESTIÓN APOYO LOGÍSTICO</t>
  </si>
  <si>
    <t>MACROPROCESOS</t>
  </si>
  <si>
    <t>ESTRATÉGICOS</t>
  </si>
  <si>
    <t>% ALCANZADO POR PROCESO</t>
  </si>
  <si>
    <t>PLAN OPERATIVO ANUAL (POA) I TRIMESTRE 2017</t>
  </si>
  <si>
    <t>PLAN OPERATIVO ANUAL (POA) II TRIMESTRE 2017</t>
  </si>
  <si>
    <t>PLAN OPERATIVO ANUAL (POA) III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</si>
</sst>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-* #,##0.00\ _€_-;\-* #,##0.00\ _€_-;_-* &quot;-&quot;??\ _€_-;_-@_-"/>
    <numFmt numFmtId="168" formatCode="_ &quot;$&quot;\ * #,##0.00_ ;_ &quot;$&quot;\ * \-#,##0.00_ ;_ &quot;$&quot;\ * &quot;-&quot;??_ ;_ @_ "/>
    <numFmt numFmtId="169" formatCode="_ * #,##0.00_ ;_ * \-#,##0.00_ ;_ * &quot;-&quot;??_ ;_ @_ "/>
    <numFmt numFmtId="170" formatCode="_ [$€-2]\ * #,##0.00_ ;_ [$€-2]\ * \-#,##0.00_ ;_ [$€-2]\ * &quot;-&quot;??_ "/>
    <numFmt numFmtId="171" formatCode="#,"/>
    <numFmt numFmtId="172" formatCode="#."/>
    <numFmt numFmtId="173" formatCode="0.0%"/>
    <numFmt numFmtId="174" formatCode="0.0"/>
    <numFmt numFmtId="175" formatCode="#,##0_ ;\-#,##0\ "/>
    <numFmt numFmtId="176" formatCode="0.000%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0"/>
      <name val="Bitstream Vera Sans"/>
      <family val="2"/>
    </font>
    <font>
      <sz val="10"/>
      <color indexed="8"/>
      <name val="Arial"/>
      <family val="2"/>
    </font>
    <font>
      <sz val="1"/>
      <color indexed="8"/>
      <name val="Courier"/>
      <family val="3"/>
    </font>
    <font>
      <sz val="1"/>
      <color indexed="16"/>
      <name val="Courier"/>
      <family val="3"/>
    </font>
    <font>
      <i/>
      <sz val="1"/>
      <color indexed="16"/>
      <name val="Courier"/>
      <family val="3"/>
    </font>
    <font>
      <b/>
      <sz val="1"/>
      <color indexed="16"/>
      <name val="Courier"/>
      <family val="3"/>
    </font>
    <font>
      <sz val="10"/>
      <name val="Lohit Hindi"/>
      <family val="2"/>
    </font>
    <font>
      <sz val="10"/>
      <name val="Courier"/>
      <family val="3"/>
    </font>
    <font>
      <sz val="11"/>
      <color indexed="8"/>
      <name val="Helvetica Neue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1"/>
      <color rgb="FF000000"/>
      <name val="Arial Narrow"/>
      <family val="2"/>
    </font>
    <font>
      <sz val="11"/>
      <color theme="1"/>
      <name val="Arial"/>
      <family val="2"/>
    </font>
    <font>
      <sz val="7"/>
      <color theme="1"/>
      <name val="Times New Roman"/>
      <family val="1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55">
    <xf numFmtId="0" fontId="0" fillId="0" borderId="0"/>
    <xf numFmtId="0" fontId="2" fillId="0" borderId="0"/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7" fillId="38" borderId="1" applyNumberFormat="0" applyAlignment="0" applyProtection="0"/>
    <xf numFmtId="0" fontId="7" fillId="39" borderId="1" applyNumberFormat="0" applyAlignment="0" applyProtection="0"/>
    <xf numFmtId="0" fontId="21" fillId="0" borderId="0" applyNumberFormat="0" applyFill="0" applyBorder="0" applyProtection="0">
      <alignment horizontal="left"/>
    </xf>
    <xf numFmtId="0" fontId="8" fillId="40" borderId="2" applyNumberFormat="0" applyAlignment="0" applyProtection="0"/>
    <xf numFmtId="0" fontId="8" fillId="41" borderId="2" applyNumberFormat="0" applyAlignment="0" applyProtection="0"/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1" fontId="23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5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5" fillId="0" borderId="0">
      <protection locked="0"/>
    </xf>
    <xf numFmtId="172" fontId="24" fillId="0" borderId="0">
      <protection locked="0"/>
    </xf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172" fontId="26" fillId="0" borderId="0">
      <protection locked="0"/>
    </xf>
    <xf numFmtId="172" fontId="26" fillId="0" borderId="0">
      <protection locked="0"/>
    </xf>
    <xf numFmtId="0" fontId="30" fillId="0" borderId="0" applyNumberFormat="0" applyFill="0" applyBorder="0" applyAlignment="0" applyProtection="0"/>
    <xf numFmtId="0" fontId="11" fillId="12" borderId="1" applyNumberFormat="0" applyAlignment="0" applyProtection="0"/>
    <xf numFmtId="0" fontId="11" fillId="13" borderId="1" applyNumberFormat="0" applyAlignment="0" applyProtection="0"/>
    <xf numFmtId="0" fontId="9" fillId="0" borderId="3" applyNumberFormat="0" applyFill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9" fillId="42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ill="0" applyBorder="0" applyProtection="0">
      <alignment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43" borderId="7" applyNumberFormat="0" applyFont="0" applyAlignment="0" applyProtection="0"/>
    <xf numFmtId="0" fontId="4" fillId="43" borderId="7" applyNumberFormat="0" applyFont="0" applyAlignment="0" applyProtection="0"/>
    <xf numFmtId="0" fontId="4" fillId="43" borderId="7" applyNumberFormat="0" applyFont="0" applyAlignment="0" applyProtection="0"/>
    <xf numFmtId="0" fontId="13" fillId="38" borderId="8" applyNumberFormat="0" applyAlignment="0" applyProtection="0"/>
    <xf numFmtId="0" fontId="13" fillId="39" borderId="8" applyNumberFormat="0" applyAlignment="0" applyProtection="0"/>
    <xf numFmtId="172" fontId="24" fillId="0" borderId="0"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 applyBorder="0" applyAlignment="0" applyProtection="0"/>
    <xf numFmtId="39" fontId="28" fillId="0" borderId="0"/>
    <xf numFmtId="39" fontId="28" fillId="0" borderId="0"/>
    <xf numFmtId="0" fontId="1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4" fillId="0" borderId="0" applyNumberForma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4">
    <xf numFmtId="0" fontId="0" fillId="0" borderId="0" xfId="0"/>
    <xf numFmtId="0" fontId="32" fillId="0" borderId="0" xfId="0" applyFont="1"/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34" fillId="0" borderId="0" xfId="0" applyFont="1" applyBorder="1" applyAlignment="1">
      <alignment horizontal="center" vertical="center"/>
    </xf>
    <xf numFmtId="0" fontId="35" fillId="0" borderId="0" xfId="398" applyFont="1" applyFill="1" applyBorder="1" applyAlignment="1" applyProtection="1">
      <alignment vertical="center" wrapText="1"/>
    </xf>
    <xf numFmtId="0" fontId="35" fillId="0" borderId="14" xfId="398" applyFont="1" applyFill="1" applyBorder="1" applyAlignment="1" applyProtection="1">
      <alignment horizontal="center" vertical="center" wrapText="1"/>
    </xf>
    <xf numFmtId="0" fontId="35" fillId="0" borderId="13" xfId="398" applyFont="1" applyFill="1" applyBorder="1" applyAlignment="1" applyProtection="1">
      <alignment horizontal="center" vertical="center" wrapText="1"/>
    </xf>
    <xf numFmtId="0" fontId="35" fillId="0" borderId="15" xfId="398" applyFont="1" applyFill="1" applyBorder="1" applyAlignment="1" applyProtection="1">
      <alignment horizontal="center" vertical="center" wrapText="1"/>
    </xf>
    <xf numFmtId="0" fontId="31" fillId="45" borderId="12" xfId="398" applyFont="1" applyFill="1" applyBorder="1" applyAlignment="1" applyProtection="1">
      <alignment vertical="center" wrapText="1"/>
    </xf>
    <xf numFmtId="0" fontId="31" fillId="45" borderId="16" xfId="398" applyFont="1" applyFill="1" applyBorder="1" applyAlignment="1" applyProtection="1">
      <alignment horizontal="center" vertical="center" wrapText="1"/>
    </xf>
    <xf numFmtId="9" fontId="36" fillId="0" borderId="10" xfId="0" applyNumberFormat="1" applyFont="1" applyBorder="1" applyAlignment="1">
      <alignment horizontal="center" vertical="center"/>
    </xf>
    <xf numFmtId="173" fontId="36" fillId="0" borderId="10" xfId="548" applyNumberFormat="1" applyFont="1" applyBorder="1" applyAlignment="1">
      <alignment horizontal="center" vertical="center"/>
    </xf>
    <xf numFmtId="0" fontId="36" fillId="0" borderId="10" xfId="0" applyFont="1" applyBorder="1" applyAlignment="1">
      <alignment vertical="center" wrapText="1"/>
    </xf>
    <xf numFmtId="0" fontId="31" fillId="45" borderId="16" xfId="398" applyFont="1" applyFill="1" applyBorder="1" applyAlignment="1" applyProtection="1">
      <alignment horizontal="center" vertical="center" wrapText="1"/>
    </xf>
    <xf numFmtId="0" fontId="31" fillId="45" borderId="16" xfId="398" applyFont="1" applyFill="1" applyBorder="1" applyAlignment="1" applyProtection="1">
      <alignment horizontal="center" vertical="center" wrapText="1"/>
    </xf>
    <xf numFmtId="0" fontId="35" fillId="0" borderId="14" xfId="551" applyFont="1" applyFill="1" applyBorder="1" applyAlignment="1" applyProtection="1">
      <alignment horizontal="center" vertical="center" wrapText="1"/>
    </xf>
    <xf numFmtId="0" fontId="35" fillId="0" borderId="0" xfId="551" applyFont="1" applyFill="1" applyBorder="1" applyAlignment="1" applyProtection="1">
      <alignment vertical="center" wrapText="1"/>
    </xf>
    <xf numFmtId="0" fontId="35" fillId="0" borderId="13" xfId="551" applyFont="1" applyFill="1" applyBorder="1" applyAlignment="1" applyProtection="1">
      <alignment horizontal="center" vertical="center" wrapText="1"/>
    </xf>
    <xf numFmtId="0" fontId="35" fillId="0" borderId="15" xfId="551" applyFont="1" applyFill="1" applyBorder="1" applyAlignment="1" applyProtection="1">
      <alignment horizontal="center" vertical="center" wrapText="1"/>
    </xf>
    <xf numFmtId="0" fontId="31" fillId="45" borderId="12" xfId="551" applyFont="1" applyFill="1" applyBorder="1" applyAlignment="1" applyProtection="1">
      <alignment vertical="center" wrapText="1"/>
    </xf>
    <xf numFmtId="0" fontId="31" fillId="45" borderId="16" xfId="551" applyFont="1" applyFill="1" applyBorder="1" applyAlignment="1" applyProtection="1">
      <alignment horizontal="center" vertical="center" wrapText="1"/>
    </xf>
    <xf numFmtId="0" fontId="0" fillId="0" borderId="10" xfId="0" applyBorder="1"/>
    <xf numFmtId="0" fontId="31" fillId="45" borderId="16" xfId="551" applyFont="1" applyFill="1" applyBorder="1" applyAlignment="1" applyProtection="1">
      <alignment horizontal="center" vertical="center" wrapText="1"/>
    </xf>
    <xf numFmtId="0" fontId="32" fillId="0" borderId="0" xfId="0" applyFont="1" applyFill="1"/>
    <xf numFmtId="0" fontId="31" fillId="45" borderId="12" xfId="551" applyFont="1" applyFill="1" applyBorder="1" applyAlignment="1" applyProtection="1">
      <alignment horizontal="center" vertical="center" wrapText="1"/>
    </xf>
    <xf numFmtId="0" fontId="31" fillId="45" borderId="10" xfId="551" applyFont="1" applyFill="1" applyBorder="1" applyAlignment="1" applyProtection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9" fontId="36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46" borderId="0" xfId="0" applyFont="1" applyFill="1"/>
    <xf numFmtId="9" fontId="36" fillId="46" borderId="10" xfId="0" applyNumberFormat="1" applyFont="1" applyFill="1" applyBorder="1" applyAlignment="1">
      <alignment horizontal="center" vertical="center"/>
    </xf>
    <xf numFmtId="0" fontId="35" fillId="0" borderId="0" xfId="55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9" fontId="36" fillId="0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36" fillId="46" borderId="10" xfId="550" applyFont="1" applyFill="1" applyBorder="1" applyAlignment="1">
      <alignment horizontal="left" vertical="top" wrapText="1"/>
    </xf>
    <xf numFmtId="0" fontId="36" fillId="46" borderId="10" xfId="0" applyFont="1" applyFill="1" applyBorder="1" applyAlignment="1">
      <alignment horizontal="left" vertical="top"/>
    </xf>
    <xf numFmtId="0" fontId="36" fillId="0" borderId="10" xfId="0" applyFont="1" applyBorder="1" applyAlignment="1">
      <alignment horizontal="left" vertical="top" wrapText="1"/>
    </xf>
    <xf numFmtId="0" fontId="34" fillId="0" borderId="0" xfId="0" applyFont="1" applyBorder="1" applyAlignment="1">
      <alignment horizontal="left" vertical="top"/>
    </xf>
    <xf numFmtId="0" fontId="31" fillId="45" borderId="12" xfId="551" applyFont="1" applyFill="1" applyBorder="1" applyAlignment="1" applyProtection="1">
      <alignment horizontal="left" vertical="top" wrapText="1"/>
    </xf>
    <xf numFmtId="0" fontId="36" fillId="0" borderId="1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6" fillId="0" borderId="10" xfId="0" applyFont="1" applyBorder="1" applyAlignment="1">
      <alignment vertical="top" wrapText="1"/>
    </xf>
    <xf numFmtId="0" fontId="40" fillId="0" borderId="10" xfId="0" applyFont="1" applyBorder="1" applyAlignment="1">
      <alignment horizontal="left" vertical="top" wrapText="1"/>
    </xf>
    <xf numFmtId="0" fontId="40" fillId="46" borderId="10" xfId="0" applyFont="1" applyFill="1" applyBorder="1" applyAlignment="1">
      <alignment horizontal="left" vertical="top" wrapText="1"/>
    </xf>
    <xf numFmtId="0" fontId="40" fillId="47" borderId="10" xfId="0" applyFont="1" applyFill="1" applyBorder="1" applyAlignment="1">
      <alignment horizontal="left" vertical="top" wrapText="1"/>
    </xf>
    <xf numFmtId="0" fontId="22" fillId="46" borderId="10" xfId="549" applyFont="1" applyFill="1" applyBorder="1" applyAlignment="1">
      <alignment horizontal="left" vertical="top" wrapText="1"/>
    </xf>
    <xf numFmtId="0" fontId="40" fillId="0" borderId="32" xfId="0" applyFont="1" applyBorder="1" applyAlignment="1">
      <alignment horizontal="left" vertical="top" wrapText="1"/>
    </xf>
    <xf numFmtId="0" fontId="22" fillId="46" borderId="32" xfId="550" applyFont="1" applyFill="1" applyBorder="1" applyAlignment="1">
      <alignment horizontal="left" vertical="top" wrapText="1"/>
    </xf>
    <xf numFmtId="0" fontId="40" fillId="47" borderId="32" xfId="0" applyFont="1" applyFill="1" applyBorder="1" applyAlignment="1">
      <alignment horizontal="left" vertical="top" wrapText="1"/>
    </xf>
    <xf numFmtId="0" fontId="2" fillId="46" borderId="32" xfId="551" applyFont="1" applyFill="1" applyBorder="1" applyAlignment="1">
      <alignment horizontal="left" vertical="top" wrapText="1"/>
    </xf>
    <xf numFmtId="0" fontId="36" fillId="46" borderId="32" xfId="0" applyFont="1" applyFill="1" applyBorder="1" applyAlignment="1">
      <alignment horizontal="left" vertical="top"/>
    </xf>
    <xf numFmtId="0" fontId="22" fillId="46" borderId="10" xfId="550" applyFont="1" applyFill="1" applyBorder="1" applyAlignment="1">
      <alignment horizontal="left" vertical="top" wrapText="1"/>
    </xf>
    <xf numFmtId="0" fontId="2" fillId="46" borderId="10" xfId="551" applyFont="1" applyFill="1" applyBorder="1" applyAlignment="1">
      <alignment horizontal="left" vertical="top" wrapText="1"/>
    </xf>
    <xf numFmtId="0" fontId="2" fillId="46" borderId="10" xfId="550" applyFont="1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31" fillId="45" borderId="12" xfId="551" applyFont="1" applyFill="1" applyBorder="1" applyAlignment="1" applyProtection="1">
      <alignment horizontal="center" vertical="center" wrapText="1"/>
    </xf>
    <xf numFmtId="0" fontId="31" fillId="45" borderId="16" xfId="551" applyFont="1" applyFill="1" applyBorder="1" applyAlignment="1" applyProtection="1">
      <alignment horizontal="center" vertical="center" wrapText="1"/>
    </xf>
    <xf numFmtId="0" fontId="36" fillId="0" borderId="10" xfId="0" applyFont="1" applyBorder="1" applyAlignment="1">
      <alignment horizontal="left" vertical="top" wrapText="1"/>
    </xf>
    <xf numFmtId="0" fontId="36" fillId="0" borderId="10" xfId="0" applyFont="1" applyBorder="1" applyAlignment="1">
      <alignment horizontal="center" vertical="center" wrapText="1"/>
    </xf>
    <xf numFmtId="0" fontId="31" fillId="45" borderId="10" xfId="551" applyFont="1" applyFill="1" applyBorder="1" applyAlignment="1" applyProtection="1">
      <alignment horizontal="center" vertical="center" wrapText="1"/>
    </xf>
    <xf numFmtId="0" fontId="31" fillId="45" borderId="16" xfId="551" applyFont="1" applyFill="1" applyBorder="1" applyAlignment="1" applyProtection="1">
      <alignment horizontal="center" vertical="center" wrapText="1"/>
    </xf>
    <xf numFmtId="0" fontId="36" fillId="0" borderId="10" xfId="0" applyFont="1" applyBorder="1" applyAlignment="1">
      <alignment horizontal="left" vertical="top" wrapText="1"/>
    </xf>
    <xf numFmtId="0" fontId="36" fillId="0" borderId="19" xfId="0" applyFont="1" applyBorder="1" applyAlignment="1">
      <alignment vertical="center" wrapText="1"/>
    </xf>
    <xf numFmtId="0" fontId="40" fillId="0" borderId="30" xfId="0" applyFont="1" applyBorder="1" applyAlignment="1">
      <alignment horizontal="left" vertical="top" wrapText="1"/>
    </xf>
    <xf numFmtId="0" fontId="40" fillId="0" borderId="39" xfId="0" applyFont="1" applyBorder="1" applyAlignment="1">
      <alignment horizontal="left" vertical="top" wrapText="1"/>
    </xf>
    <xf numFmtId="0" fontId="35" fillId="0" borderId="0" xfId="551" applyFont="1" applyFill="1" applyBorder="1" applyAlignment="1" applyProtection="1">
      <alignment horizontal="left" vertical="top" wrapText="1"/>
    </xf>
    <xf numFmtId="0" fontId="2" fillId="46" borderId="10" xfId="551" applyFont="1" applyFill="1" applyBorder="1" applyAlignment="1" applyProtection="1">
      <alignment vertical="center" wrapText="1"/>
    </xf>
    <xf numFmtId="0" fontId="31" fillId="0" borderId="10" xfId="398" applyFont="1" applyFill="1" applyBorder="1" applyAlignment="1" applyProtection="1">
      <alignment horizontal="center" vertical="center" wrapText="1"/>
    </xf>
    <xf numFmtId="0" fontId="38" fillId="0" borderId="1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1" fillId="45" borderId="10" xfId="551" applyFont="1" applyFill="1" applyBorder="1" applyAlignment="1" applyProtection="1">
      <alignment vertical="center" wrapText="1"/>
    </xf>
    <xf numFmtId="0" fontId="32" fillId="0" borderId="0" xfId="0" applyFont="1" applyAlignment="1">
      <alignment vertical="center"/>
    </xf>
    <xf numFmtId="0" fontId="0" fillId="0" borderId="10" xfId="0" applyFill="1" applyBorder="1" applyAlignment="1">
      <alignment vertical="top" wrapText="1"/>
    </xf>
    <xf numFmtId="0" fontId="36" fillId="0" borderId="10" xfId="550" applyFont="1" applyFill="1" applyBorder="1" applyAlignment="1" applyProtection="1">
      <alignment horizontal="left" vertical="top" wrapText="1"/>
    </xf>
    <xf numFmtId="0" fontId="36" fillId="46" borderId="10" xfId="550" applyFont="1" applyFill="1" applyBorder="1" applyAlignment="1" applyProtection="1">
      <alignment horizontal="left" vertical="top" wrapText="1"/>
    </xf>
    <xf numFmtId="0" fontId="2" fillId="46" borderId="10" xfId="394" applyFont="1" applyFill="1" applyBorder="1" applyAlignment="1">
      <alignment horizontal="left" vertical="top" wrapText="1"/>
    </xf>
    <xf numFmtId="0" fontId="4" fillId="46" borderId="10" xfId="394" applyFont="1" applyFill="1" applyBorder="1" applyAlignment="1">
      <alignment horizontal="left" vertical="top" wrapText="1"/>
    </xf>
    <xf numFmtId="0" fontId="36" fillId="46" borderId="10" xfId="0" applyFont="1" applyFill="1" applyBorder="1" applyAlignment="1">
      <alignment vertical="top"/>
    </xf>
    <xf numFmtId="0" fontId="36" fillId="47" borderId="10" xfId="0" applyFont="1" applyFill="1" applyBorder="1" applyAlignment="1">
      <alignment horizontal="left" vertical="top" wrapText="1"/>
    </xf>
    <xf numFmtId="0" fontId="40" fillId="47" borderId="10" xfId="0" applyFont="1" applyFill="1" applyBorder="1" applyAlignment="1">
      <alignment horizontal="left" vertical="top"/>
    </xf>
    <xf numFmtId="0" fontId="40" fillId="0" borderId="10" xfId="0" applyFont="1" applyBorder="1" applyAlignment="1">
      <alignment horizontal="left" vertical="top"/>
    </xf>
    <xf numFmtId="0" fontId="2" fillId="0" borderId="10" xfId="394" applyFont="1" applyFill="1" applyBorder="1" applyAlignment="1">
      <alignment horizontal="left" vertical="top" wrapText="1"/>
    </xf>
    <xf numFmtId="0" fontId="2" fillId="0" borderId="10" xfId="394" applyFont="1" applyFill="1" applyBorder="1" applyAlignment="1" applyProtection="1">
      <alignment horizontal="left" vertical="top" wrapText="1"/>
    </xf>
    <xf numFmtId="9" fontId="36" fillId="0" borderId="10" xfId="548" applyFont="1" applyBorder="1" applyAlignment="1">
      <alignment horizontal="center" vertical="center"/>
    </xf>
    <xf numFmtId="0" fontId="40" fillId="0" borderId="10" xfId="0" applyFont="1" applyBorder="1" applyAlignment="1">
      <alignment vertical="center" wrapText="1"/>
    </xf>
    <xf numFmtId="9" fontId="36" fillId="0" borderId="10" xfId="0" applyNumberFormat="1" applyFont="1" applyBorder="1" applyAlignment="1">
      <alignment vertical="top" wrapText="1"/>
    </xf>
    <xf numFmtId="9" fontId="36" fillId="0" borderId="10" xfId="0" applyNumberFormat="1" applyFont="1" applyBorder="1" applyAlignment="1">
      <alignment horizontal="left" vertical="center"/>
    </xf>
    <xf numFmtId="0" fontId="36" fillId="47" borderId="10" xfId="0" applyFont="1" applyFill="1" applyBorder="1" applyAlignment="1">
      <alignment horizontal="left" vertical="top"/>
    </xf>
    <xf numFmtId="9" fontId="31" fillId="0" borderId="10" xfId="398" applyNumberFormat="1" applyFont="1" applyFill="1" applyBorder="1" applyAlignment="1" applyProtection="1">
      <alignment horizontal="center" vertical="center" wrapText="1"/>
    </xf>
    <xf numFmtId="9" fontId="2" fillId="0" borderId="10" xfId="398" applyNumberFormat="1" applyFont="1" applyFill="1" applyBorder="1" applyAlignment="1" applyProtection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4" fillId="46" borderId="10" xfId="394" applyFont="1" applyFill="1" applyBorder="1" applyAlignment="1" applyProtection="1">
      <alignment horizontal="left" vertical="top" wrapText="1"/>
    </xf>
    <xf numFmtId="0" fontId="22" fillId="0" borderId="10" xfId="550" applyFont="1" applyFill="1" applyBorder="1" applyAlignment="1">
      <alignment horizontal="left" vertical="top" wrapText="1"/>
    </xf>
    <xf numFmtId="0" fontId="4" fillId="0" borderId="10" xfId="394" applyFont="1" applyFill="1" applyBorder="1" applyAlignment="1" applyProtection="1">
      <alignment horizontal="left" vertical="top" wrapText="1"/>
    </xf>
    <xf numFmtId="0" fontId="4" fillId="0" borderId="10" xfId="394" applyFont="1" applyFill="1" applyBorder="1" applyAlignment="1">
      <alignment vertical="top" wrapText="1"/>
    </xf>
    <xf numFmtId="0" fontId="42" fillId="0" borderId="10" xfId="0" applyFont="1" applyBorder="1" applyAlignment="1">
      <alignment vertical="center" wrapText="1"/>
    </xf>
    <xf numFmtId="0" fontId="40" fillId="0" borderId="10" xfId="0" applyFont="1" applyFill="1" applyBorder="1" applyAlignment="1">
      <alignment horizontal="left" vertical="top" wrapText="1"/>
    </xf>
    <xf numFmtId="0" fontId="36" fillId="0" borderId="10" xfId="0" applyFont="1" applyFill="1" applyBorder="1" applyAlignment="1">
      <alignment horizontal="left" vertical="top" wrapText="1"/>
    </xf>
    <xf numFmtId="0" fontId="40" fillId="0" borderId="10" xfId="0" applyFont="1" applyFill="1" applyBorder="1" applyAlignment="1">
      <alignment horizontal="left" vertical="top"/>
    </xf>
    <xf numFmtId="0" fontId="31" fillId="45" borderId="10" xfId="551" applyFont="1" applyFill="1" applyBorder="1" applyAlignment="1" applyProtection="1">
      <alignment horizontal="center" vertical="center" wrapText="1"/>
    </xf>
    <xf numFmtId="0" fontId="31" fillId="45" borderId="16" xfId="551" applyFont="1" applyFill="1" applyBorder="1" applyAlignment="1" applyProtection="1">
      <alignment horizontal="center" vertical="center" wrapText="1"/>
    </xf>
    <xf numFmtId="0" fontId="36" fillId="0" borderId="10" xfId="550" applyFont="1" applyFill="1" applyBorder="1" applyAlignment="1">
      <alignment horizontal="center" vertical="center" wrapText="1"/>
    </xf>
    <xf numFmtId="0" fontId="2" fillId="46" borderId="10" xfId="551" applyFont="1" applyFill="1" applyBorder="1" applyAlignment="1" applyProtection="1">
      <alignment horizontal="center" vertical="center" wrapText="1"/>
    </xf>
    <xf numFmtId="0" fontId="36" fillId="0" borderId="10" xfId="0" applyFont="1" applyFill="1" applyBorder="1" applyAlignment="1">
      <alignment horizontal="left" vertical="center" wrapText="1"/>
    </xf>
    <xf numFmtId="0" fontId="2" fillId="0" borderId="10" xfId="551" applyFont="1" applyFill="1" applyBorder="1" applyAlignment="1" applyProtection="1">
      <alignment horizontal="center" vertical="center" wrapText="1"/>
    </xf>
    <xf numFmtId="0" fontId="22" fillId="0" borderId="10" xfId="549" applyFont="1" applyFill="1" applyBorder="1" applyAlignment="1">
      <alignment horizontal="center" vertical="center" wrapText="1"/>
    </xf>
    <xf numFmtId="0" fontId="36" fillId="46" borderId="10" xfId="0" applyFont="1" applyFill="1" applyBorder="1" applyAlignment="1">
      <alignment horizontal="left" vertical="center" wrapText="1"/>
    </xf>
    <xf numFmtId="0" fontId="36" fillId="0" borderId="10" xfId="550" applyFont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/>
    </xf>
    <xf numFmtId="0" fontId="2" fillId="0" borderId="10" xfId="551" applyFont="1" applyFill="1" applyBorder="1" applyAlignment="1">
      <alignment horizontal="center" vertical="center" wrapText="1"/>
    </xf>
    <xf numFmtId="0" fontId="36" fillId="46" borderId="10" xfId="0" applyFont="1" applyFill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left" vertical="top" wrapText="1"/>
    </xf>
    <xf numFmtId="0" fontId="38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left" vertical="top" wrapText="1"/>
    </xf>
    <xf numFmtId="9" fontId="36" fillId="0" borderId="19" xfId="0" applyNumberFormat="1" applyFont="1" applyFill="1" applyBorder="1" applyAlignment="1">
      <alignment horizontal="center" vertical="center"/>
    </xf>
    <xf numFmtId="0" fontId="2" fillId="0" borderId="10" xfId="394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40" fillId="0" borderId="10" xfId="0" applyFont="1" applyBorder="1" applyAlignment="1">
      <alignment vertical="top" wrapText="1"/>
    </xf>
    <xf numFmtId="9" fontId="40" fillId="0" borderId="10" xfId="0" applyNumberFormat="1" applyFont="1" applyBorder="1" applyAlignment="1">
      <alignment horizontal="left" vertical="top" wrapText="1"/>
    </xf>
    <xf numFmtId="0" fontId="40" fillId="0" borderId="20" xfId="0" applyFont="1" applyBorder="1" applyAlignment="1">
      <alignment horizontal="left" vertical="top" wrapText="1"/>
    </xf>
    <xf numFmtId="0" fontId="31" fillId="45" borderId="10" xfId="551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top" wrapText="1"/>
    </xf>
    <xf numFmtId="0" fontId="40" fillId="0" borderId="10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left" vertical="top" wrapText="1"/>
    </xf>
    <xf numFmtId="0" fontId="31" fillId="45" borderId="16" xfId="551" applyFont="1" applyFill="1" applyBorder="1" applyAlignment="1" applyProtection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left" vertical="top" wrapText="1"/>
    </xf>
    <xf numFmtId="9" fontId="31" fillId="45" borderId="16" xfId="551" applyNumberFormat="1" applyFont="1" applyFill="1" applyBorder="1" applyAlignment="1" applyProtection="1">
      <alignment horizontal="center" vertical="center" wrapText="1"/>
    </xf>
    <xf numFmtId="9" fontId="22" fillId="48" borderId="10" xfId="548" applyFont="1" applyFill="1" applyBorder="1" applyAlignment="1">
      <alignment horizontal="center" vertical="center"/>
    </xf>
    <xf numFmtId="0" fontId="31" fillId="45" borderId="16" xfId="551" applyFont="1" applyFill="1" applyBorder="1" applyAlignment="1" applyProtection="1">
      <alignment horizontal="left" vertical="center" wrapText="1"/>
    </xf>
    <xf numFmtId="0" fontId="31" fillId="49" borderId="16" xfId="551" applyFont="1" applyFill="1" applyBorder="1" applyAlignment="1" applyProtection="1">
      <alignment horizontal="center" vertical="center" wrapText="1"/>
    </xf>
    <xf numFmtId="0" fontId="36" fillId="0" borderId="30" xfId="0" applyFont="1" applyBorder="1" applyAlignment="1">
      <alignment horizontal="left" vertical="top" wrapText="1"/>
    </xf>
    <xf numFmtId="0" fontId="36" fillId="0" borderId="19" xfId="0" applyFont="1" applyFill="1" applyBorder="1" applyAlignment="1">
      <alignment horizontal="left" vertical="top" wrapText="1"/>
    </xf>
    <xf numFmtId="173" fontId="2" fillId="0" borderId="10" xfId="398" applyNumberFormat="1" applyFont="1" applyFill="1" applyBorder="1" applyAlignment="1" applyProtection="1">
      <alignment horizontal="center" vertical="center" wrapText="1"/>
    </xf>
    <xf numFmtId="173" fontId="36" fillId="0" borderId="10" xfId="0" applyNumberFormat="1" applyFont="1" applyFill="1" applyBorder="1" applyAlignment="1">
      <alignment horizontal="center" vertical="center"/>
    </xf>
    <xf numFmtId="173" fontId="36" fillId="0" borderId="10" xfId="0" applyNumberFormat="1" applyFont="1" applyBorder="1" applyAlignment="1">
      <alignment horizontal="center" vertical="center"/>
    </xf>
    <xf numFmtId="0" fontId="40" fillId="47" borderId="42" xfId="0" applyFont="1" applyFill="1" applyBorder="1" applyAlignment="1">
      <alignment horizontal="left" vertical="top" wrapText="1"/>
    </xf>
    <xf numFmtId="0" fontId="40" fillId="0" borderId="42" xfId="0" applyFont="1" applyBorder="1" applyAlignment="1">
      <alignment horizontal="left" vertical="top" wrapText="1"/>
    </xf>
    <xf numFmtId="0" fontId="40" fillId="47" borderId="10" xfId="0" applyFont="1" applyFill="1" applyBorder="1" applyAlignment="1">
      <alignment vertical="top"/>
    </xf>
    <xf numFmtId="0" fontId="36" fillId="50" borderId="10" xfId="0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43" fontId="22" fillId="48" borderId="10" xfId="553" applyFont="1" applyFill="1" applyBorder="1" applyAlignment="1">
      <alignment horizontal="center" vertical="center"/>
    </xf>
    <xf numFmtId="9" fontId="36" fillId="0" borderId="10" xfId="0" applyNumberFormat="1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2" fontId="36" fillId="0" borderId="10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9" fontId="45" fillId="0" borderId="10" xfId="0" applyNumberFormat="1" applyFont="1" applyBorder="1" applyAlignment="1">
      <alignment horizontal="center" vertical="center"/>
    </xf>
    <xf numFmtId="9" fontId="45" fillId="0" borderId="0" xfId="0" applyNumberFormat="1" applyFont="1" applyAlignment="1">
      <alignment horizontal="center" vertical="center"/>
    </xf>
    <xf numFmtId="9" fontId="46" fillId="48" borderId="10" xfId="548" applyFont="1" applyFill="1" applyBorder="1" applyAlignment="1">
      <alignment horizontal="center" vertical="center"/>
    </xf>
    <xf numFmtId="0" fontId="47" fillId="0" borderId="0" xfId="0" applyFont="1"/>
    <xf numFmtId="0" fontId="36" fillId="0" borderId="10" xfId="0" applyFont="1" applyBorder="1" applyAlignment="1">
      <alignment horizontal="center" vertical="center"/>
    </xf>
    <xf numFmtId="2" fontId="22" fillId="48" borderId="10" xfId="548" applyNumberFormat="1" applyFont="1" applyFill="1" applyBorder="1" applyAlignment="1">
      <alignment horizontal="center" vertical="center"/>
    </xf>
    <xf numFmtId="10" fontId="22" fillId="48" borderId="10" xfId="548" applyNumberFormat="1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174" fontId="22" fillId="48" borderId="10" xfId="548" applyNumberFormat="1" applyFont="1" applyFill="1" applyBorder="1" applyAlignment="1">
      <alignment horizontal="center" vertical="center"/>
    </xf>
    <xf numFmtId="1" fontId="22" fillId="48" borderId="10" xfId="548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9" fontId="36" fillId="0" borderId="10" xfId="0" applyNumberFormat="1" applyFont="1" applyBorder="1" applyAlignment="1">
      <alignment horizontal="left" vertical="center" wrapText="1"/>
    </xf>
    <xf numFmtId="9" fontId="47" fillId="0" borderId="0" xfId="0" applyNumberFormat="1" applyFont="1" applyAlignment="1">
      <alignment horizontal="center" vertical="center"/>
    </xf>
    <xf numFmtId="9" fontId="48" fillId="0" borderId="0" xfId="0" applyNumberFormat="1" applyFont="1" applyAlignment="1">
      <alignment horizontal="center" vertical="center"/>
    </xf>
    <xf numFmtId="173" fontId="22" fillId="48" borderId="10" xfId="548" applyNumberFormat="1" applyFont="1" applyFill="1" applyBorder="1" applyAlignment="1">
      <alignment horizontal="center" vertical="center"/>
    </xf>
    <xf numFmtId="0" fontId="49" fillId="0" borderId="10" xfId="0" applyFont="1" applyBorder="1"/>
    <xf numFmtId="0" fontId="49" fillId="0" borderId="10" xfId="0" applyFont="1" applyBorder="1" applyAlignment="1">
      <alignment wrapText="1"/>
    </xf>
    <xf numFmtId="0" fontId="49" fillId="0" borderId="10" xfId="0" applyFont="1" applyBorder="1" applyAlignment="1">
      <alignment horizontal="center" vertical="center" wrapText="1"/>
    </xf>
    <xf numFmtId="9" fontId="49" fillId="0" borderId="10" xfId="548" applyFont="1" applyBorder="1" applyAlignment="1">
      <alignment horizontal="center" vertical="center"/>
    </xf>
    <xf numFmtId="9" fontId="47" fillId="0" borderId="10" xfId="548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47" fillId="0" borderId="10" xfId="0" applyNumberFormat="1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0" fontId="36" fillId="0" borderId="32" xfId="0" applyFont="1" applyFill="1" applyBorder="1" applyAlignment="1">
      <alignment horizontal="center" vertical="center"/>
    </xf>
    <xf numFmtId="175" fontId="36" fillId="0" borderId="10" xfId="0" applyNumberFormat="1" applyFont="1" applyBorder="1" applyAlignment="1">
      <alignment horizontal="center" vertical="center"/>
    </xf>
    <xf numFmtId="174" fontId="36" fillId="0" borderId="10" xfId="0" applyNumberFormat="1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44" fontId="36" fillId="0" borderId="10" xfId="554" applyFont="1" applyBorder="1" applyAlignment="1">
      <alignment horizontal="center" vertical="center"/>
    </xf>
    <xf numFmtId="9" fontId="40" fillId="0" borderId="10" xfId="0" applyNumberFormat="1" applyFont="1" applyBorder="1" applyAlignment="1">
      <alignment horizontal="center" vertical="center" wrapText="1"/>
    </xf>
    <xf numFmtId="9" fontId="40" fillId="0" borderId="10" xfId="0" applyNumberFormat="1" applyFont="1" applyBorder="1" applyAlignment="1">
      <alignment horizontal="left" vertical="center" wrapText="1"/>
    </xf>
    <xf numFmtId="10" fontId="36" fillId="0" borderId="10" xfId="0" applyNumberFormat="1" applyFont="1" applyBorder="1" applyAlignment="1">
      <alignment horizontal="center" vertical="center"/>
    </xf>
    <xf numFmtId="10" fontId="36" fillId="0" borderId="10" xfId="548" applyNumberFormat="1" applyFont="1" applyBorder="1" applyAlignment="1">
      <alignment horizontal="center" vertical="center"/>
    </xf>
    <xf numFmtId="9" fontId="36" fillId="46" borderId="10" xfId="548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9" fontId="0" fillId="0" borderId="0" xfId="548" applyFont="1"/>
    <xf numFmtId="176" fontId="22" fillId="48" borderId="10" xfId="548" applyNumberFormat="1" applyFont="1" applyFill="1" applyBorder="1" applyAlignment="1">
      <alignment horizontal="center" vertical="center"/>
    </xf>
    <xf numFmtId="9" fontId="22" fillId="48" borderId="10" xfId="548" applyNumberFormat="1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3" fontId="36" fillId="0" borderId="10" xfId="0" applyNumberFormat="1" applyFont="1" applyFill="1" applyBorder="1" applyAlignment="1">
      <alignment horizontal="center" vertical="center" wrapText="1"/>
    </xf>
    <xf numFmtId="10" fontId="47" fillId="0" borderId="10" xfId="0" applyNumberFormat="1" applyFont="1" applyBorder="1" applyAlignment="1">
      <alignment horizontal="center" vertical="center"/>
    </xf>
    <xf numFmtId="0" fontId="0" fillId="46" borderId="10" xfId="0" applyFill="1" applyBorder="1" applyAlignment="1">
      <alignment horizontal="center" vertical="center"/>
    </xf>
    <xf numFmtId="0" fontId="0" fillId="51" borderId="10" xfId="0" applyFill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 wrapText="1"/>
    </xf>
    <xf numFmtId="9" fontId="47" fillId="0" borderId="11" xfId="0" applyNumberFormat="1" applyFont="1" applyBorder="1" applyAlignment="1">
      <alignment horizontal="center" vertical="center"/>
    </xf>
    <xf numFmtId="0" fontId="47" fillId="0" borderId="32" xfId="0" applyFont="1" applyBorder="1" applyAlignment="1">
      <alignment horizontal="center" vertical="center"/>
    </xf>
    <xf numFmtId="9" fontId="47" fillId="0" borderId="32" xfId="548" applyFont="1" applyBorder="1" applyAlignment="1">
      <alignment horizontal="center" vertical="center"/>
    </xf>
    <xf numFmtId="9" fontId="47" fillId="0" borderId="44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0" fontId="36" fillId="0" borderId="10" xfId="550" applyFont="1" applyFill="1" applyBorder="1" applyAlignment="1">
      <alignment horizontal="center" vertical="center" wrapText="1"/>
    </xf>
    <xf numFmtId="0" fontId="31" fillId="45" borderId="10" xfId="551" applyFont="1" applyFill="1" applyBorder="1" applyAlignment="1" applyProtection="1">
      <alignment horizontal="center" vertical="center" wrapText="1"/>
    </xf>
    <xf numFmtId="0" fontId="36" fillId="46" borderId="10" xfId="0" applyFont="1" applyFill="1" applyBorder="1" applyAlignment="1">
      <alignment horizontal="center" vertical="center" wrapText="1"/>
    </xf>
    <xf numFmtId="0" fontId="31" fillId="44" borderId="12" xfId="551" applyFont="1" applyFill="1" applyBorder="1" applyAlignment="1" applyProtection="1">
      <alignment horizontal="left" vertical="top" wrapText="1"/>
    </xf>
    <xf numFmtId="0" fontId="31" fillId="44" borderId="10" xfId="551" applyFont="1" applyFill="1" applyBorder="1" applyAlignment="1" applyProtection="1">
      <alignment horizontal="left" vertical="top" wrapText="1"/>
    </xf>
    <xf numFmtId="0" fontId="31" fillId="44" borderId="16" xfId="551" applyFont="1" applyFill="1" applyBorder="1" applyAlignment="1" applyProtection="1">
      <alignment horizontal="left" vertical="top" wrapText="1"/>
    </xf>
    <xf numFmtId="0" fontId="31" fillId="44" borderId="12" xfId="551" applyFont="1" applyFill="1" applyBorder="1" applyAlignment="1" applyProtection="1">
      <alignment horizontal="center" vertical="center" wrapText="1"/>
    </xf>
    <xf numFmtId="0" fontId="31" fillId="44" borderId="10" xfId="551" applyFont="1" applyFill="1" applyBorder="1" applyAlignment="1" applyProtection="1">
      <alignment horizontal="center" vertical="center" wrapText="1"/>
    </xf>
    <xf numFmtId="0" fontId="31" fillId="44" borderId="16" xfId="551" applyFont="1" applyFill="1" applyBorder="1" applyAlignment="1" applyProtection="1">
      <alignment horizontal="center" vertical="center" wrapText="1"/>
    </xf>
    <xf numFmtId="0" fontId="31" fillId="45" borderId="12" xfId="551" applyFont="1" applyFill="1" applyBorder="1" applyAlignment="1" applyProtection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1" fillId="45" borderId="16" xfId="551" applyFont="1" applyFill="1" applyBorder="1" applyAlignment="1" applyProtection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34" fillId="0" borderId="23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5" fillId="0" borderId="12" xfId="551" applyFont="1" applyFill="1" applyBorder="1" applyAlignment="1" applyProtection="1">
      <alignment horizontal="center" vertical="center" wrapText="1"/>
    </xf>
    <xf numFmtId="0" fontId="35" fillId="0" borderId="21" xfId="551" applyFont="1" applyFill="1" applyBorder="1" applyAlignment="1" applyProtection="1">
      <alignment horizontal="center" vertical="center" wrapText="1"/>
    </xf>
    <xf numFmtId="0" fontId="35" fillId="0" borderId="10" xfId="551" applyFont="1" applyFill="1" applyBorder="1" applyAlignment="1" applyProtection="1">
      <alignment horizontal="center" vertical="center" wrapText="1"/>
    </xf>
    <xf numFmtId="0" fontId="35" fillId="0" borderId="11" xfId="551" applyFont="1" applyFill="1" applyBorder="1" applyAlignment="1" applyProtection="1">
      <alignment horizontal="center" vertical="center" wrapText="1"/>
    </xf>
    <xf numFmtId="0" fontId="31" fillId="45" borderId="42" xfId="551" applyFont="1" applyFill="1" applyBorder="1" applyAlignment="1" applyProtection="1">
      <alignment horizontal="center" vertical="center" wrapText="1"/>
    </xf>
    <xf numFmtId="0" fontId="31" fillId="45" borderId="43" xfId="551" applyFont="1" applyFill="1" applyBorder="1" applyAlignment="1" applyProtection="1">
      <alignment horizontal="center" vertical="center" wrapText="1"/>
    </xf>
    <xf numFmtId="0" fontId="31" fillId="45" borderId="30" xfId="551" applyFont="1" applyFill="1" applyBorder="1" applyAlignment="1" applyProtection="1">
      <alignment horizontal="center" vertical="center" wrapText="1"/>
    </xf>
    <xf numFmtId="0" fontId="31" fillId="44" borderId="14" xfId="551" applyFont="1" applyFill="1" applyBorder="1" applyAlignment="1" applyProtection="1">
      <alignment horizontal="center" vertical="center" wrapText="1"/>
    </xf>
    <xf numFmtId="0" fontId="31" fillId="44" borderId="13" xfId="551" applyFont="1" applyFill="1" applyBorder="1" applyAlignment="1" applyProtection="1">
      <alignment horizontal="center" vertical="center" wrapText="1"/>
    </xf>
    <xf numFmtId="0" fontId="31" fillId="44" borderId="18" xfId="551" applyFont="1" applyFill="1" applyBorder="1" applyAlignment="1" applyProtection="1">
      <alignment horizontal="center" vertical="center" wrapText="1"/>
    </xf>
    <xf numFmtId="0" fontId="31" fillId="49" borderId="12" xfId="551" applyFont="1" applyFill="1" applyBorder="1" applyAlignment="1" applyProtection="1">
      <alignment horizontal="center" vertical="center" wrapText="1"/>
    </xf>
    <xf numFmtId="0" fontId="31" fillId="49" borderId="21" xfId="551" applyFont="1" applyFill="1" applyBorder="1" applyAlignment="1" applyProtection="1">
      <alignment horizontal="center" vertical="center" wrapText="1"/>
    </xf>
    <xf numFmtId="0" fontId="31" fillId="49" borderId="11" xfId="551" applyFont="1" applyFill="1" applyBorder="1" applyAlignment="1" applyProtection="1">
      <alignment horizontal="center" vertical="center" wrapText="1"/>
    </xf>
    <xf numFmtId="0" fontId="31" fillId="49" borderId="17" xfId="551" applyFont="1" applyFill="1" applyBorder="1" applyAlignment="1" applyProtection="1">
      <alignment horizontal="center" vertical="center" wrapText="1"/>
    </xf>
    <xf numFmtId="0" fontId="31" fillId="49" borderId="10" xfId="551" applyFont="1" applyFill="1" applyBorder="1" applyAlignment="1" applyProtection="1">
      <alignment horizontal="center" vertical="center" wrapText="1"/>
    </xf>
    <xf numFmtId="0" fontId="31" fillId="49" borderId="16" xfId="551" applyFont="1" applyFill="1" applyBorder="1" applyAlignment="1" applyProtection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left" vertical="center" wrapText="1"/>
    </xf>
    <xf numFmtId="0" fontId="40" fillId="0" borderId="18" xfId="0" applyFont="1" applyBorder="1" applyAlignment="1">
      <alignment horizontal="left" vertical="center" wrapText="1"/>
    </xf>
    <xf numFmtId="0" fontId="40" fillId="0" borderId="40" xfId="0" applyFont="1" applyBorder="1" applyAlignment="1">
      <alignment horizontal="left" vertical="center" wrapText="1"/>
    </xf>
    <xf numFmtId="0" fontId="40" fillId="0" borderId="41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38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16" xfId="0" applyFont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40" fillId="0" borderId="10" xfId="0" applyFont="1" applyBorder="1" applyAlignment="1">
      <alignment horizontal="center" vertical="center" wrapText="1"/>
    </xf>
    <xf numFmtId="0" fontId="35" fillId="0" borderId="12" xfId="398" applyFont="1" applyFill="1" applyBorder="1" applyAlignment="1" applyProtection="1">
      <alignment horizontal="center" vertical="center" wrapText="1"/>
    </xf>
    <xf numFmtId="0" fontId="35" fillId="0" borderId="21" xfId="398" applyFont="1" applyFill="1" applyBorder="1" applyAlignment="1" applyProtection="1">
      <alignment horizontal="center" vertical="center" wrapText="1"/>
    </xf>
    <xf numFmtId="0" fontId="35" fillId="0" borderId="10" xfId="398" applyFont="1" applyFill="1" applyBorder="1" applyAlignment="1" applyProtection="1">
      <alignment horizontal="center" vertical="center" wrapText="1"/>
    </xf>
    <xf numFmtId="0" fontId="35" fillId="0" borderId="11" xfId="398" applyFont="1" applyFill="1" applyBorder="1" applyAlignment="1" applyProtection="1">
      <alignment horizontal="center" vertical="center" wrapText="1"/>
    </xf>
    <xf numFmtId="0" fontId="31" fillId="44" borderId="12" xfId="398" applyFont="1" applyFill="1" applyBorder="1" applyAlignment="1" applyProtection="1">
      <alignment horizontal="center" vertical="center" wrapText="1"/>
    </xf>
    <xf numFmtId="0" fontId="31" fillId="44" borderId="10" xfId="398" applyFont="1" applyFill="1" applyBorder="1" applyAlignment="1" applyProtection="1">
      <alignment horizontal="center" vertical="center" wrapText="1"/>
    </xf>
    <xf numFmtId="0" fontId="31" fillId="44" borderId="16" xfId="398" applyFont="1" applyFill="1" applyBorder="1" applyAlignment="1" applyProtection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31" fillId="45" borderId="10" xfId="398" applyFont="1" applyFill="1" applyBorder="1" applyAlignment="1" applyProtection="1">
      <alignment horizontal="center" vertical="center" wrapText="1"/>
    </xf>
    <xf numFmtId="0" fontId="31" fillId="45" borderId="16" xfId="398" applyFont="1" applyFill="1" applyBorder="1" applyAlignment="1" applyProtection="1">
      <alignment horizontal="center" vertical="center" wrapText="1"/>
    </xf>
    <xf numFmtId="0" fontId="31" fillId="45" borderId="12" xfId="398" applyFont="1" applyFill="1" applyBorder="1" applyAlignment="1" applyProtection="1">
      <alignment horizontal="center" vertical="center" wrapText="1"/>
    </xf>
    <xf numFmtId="0" fontId="31" fillId="44" borderId="14" xfId="398" applyFont="1" applyFill="1" applyBorder="1" applyAlignment="1" applyProtection="1">
      <alignment horizontal="center" vertical="center" wrapText="1"/>
    </xf>
    <xf numFmtId="0" fontId="31" fillId="44" borderId="13" xfId="398" applyFont="1" applyFill="1" applyBorder="1" applyAlignment="1" applyProtection="1">
      <alignment horizontal="center" vertical="center" wrapText="1"/>
    </xf>
    <xf numFmtId="0" fontId="31" fillId="44" borderId="18" xfId="398" applyFont="1" applyFill="1" applyBorder="1" applyAlignment="1" applyProtection="1">
      <alignment horizontal="center" vertical="center" wrapText="1"/>
    </xf>
    <xf numFmtId="0" fontId="2" fillId="46" borderId="10" xfId="551" applyFont="1" applyFill="1" applyBorder="1" applyAlignment="1" applyProtection="1">
      <alignment horizontal="center" vertical="center" wrapText="1"/>
    </xf>
    <xf numFmtId="0" fontId="41" fillId="46" borderId="10" xfId="0" applyFont="1" applyFill="1" applyBorder="1" applyAlignment="1">
      <alignment horizontal="center" vertical="center" wrapText="1"/>
    </xf>
    <xf numFmtId="0" fontId="40" fillId="47" borderId="10" xfId="0" applyFont="1" applyFill="1" applyBorder="1" applyAlignment="1">
      <alignment horizontal="left" vertical="center" wrapText="1"/>
    </xf>
    <xf numFmtId="0" fontId="31" fillId="45" borderId="10" xfId="551" applyFont="1" applyFill="1" applyBorder="1" applyAlignment="1" applyProtection="1">
      <alignment horizontal="left" vertical="top" wrapText="1"/>
    </xf>
    <xf numFmtId="0" fontId="31" fillId="45" borderId="16" xfId="551" applyFont="1" applyFill="1" applyBorder="1" applyAlignment="1" applyProtection="1">
      <alignment horizontal="left" vertical="top" wrapText="1"/>
    </xf>
    <xf numFmtId="0" fontId="40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/>
    </xf>
    <xf numFmtId="0" fontId="36" fillId="0" borderId="10" xfId="0" applyFont="1" applyBorder="1" applyAlignment="1">
      <alignment horizontal="left" vertical="top" wrapText="1"/>
    </xf>
    <xf numFmtId="0" fontId="36" fillId="0" borderId="31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40" fillId="0" borderId="42" xfId="0" applyFont="1" applyBorder="1" applyAlignment="1">
      <alignment horizontal="left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1" fillId="0" borderId="10" xfId="398" applyFont="1" applyFill="1" applyBorder="1" applyAlignment="1" applyProtection="1">
      <alignment horizontal="center" vertical="center" wrapText="1"/>
    </xf>
    <xf numFmtId="0" fontId="2" fillId="0" borderId="10" xfId="398" applyFont="1" applyFill="1" applyBorder="1" applyAlignment="1" applyProtection="1">
      <alignment horizontal="center" vertical="center" wrapText="1"/>
    </xf>
    <xf numFmtId="0" fontId="36" fillId="0" borderId="10" xfId="55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36" fillId="0" borderId="16" xfId="550" applyFont="1" applyFill="1" applyBorder="1" applyAlignment="1">
      <alignment horizontal="left" vertical="top" wrapText="1"/>
    </xf>
    <xf numFmtId="0" fontId="36" fillId="0" borderId="20" xfId="550" applyFont="1" applyFill="1" applyBorder="1" applyAlignment="1">
      <alignment horizontal="left" vertical="top" wrapText="1"/>
    </xf>
    <xf numFmtId="0" fontId="36" fillId="0" borderId="29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4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9" fillId="0" borderId="13" xfId="0" applyFont="1" applyBorder="1" applyAlignment="1">
      <alignment horizontal="center"/>
    </xf>
    <xf numFmtId="0" fontId="49" fillId="0" borderId="10" xfId="0" applyFont="1" applyBorder="1" applyAlignment="1">
      <alignment horizontal="center"/>
    </xf>
    <xf numFmtId="9" fontId="50" fillId="0" borderId="15" xfId="0" applyNumberFormat="1" applyFont="1" applyBorder="1" applyAlignment="1">
      <alignment horizontal="center"/>
    </xf>
    <xf numFmtId="9" fontId="50" fillId="0" borderId="32" xfId="0" applyNumberFormat="1" applyFont="1" applyBorder="1" applyAlignment="1">
      <alignment horizontal="center"/>
    </xf>
    <xf numFmtId="0" fontId="45" fillId="0" borderId="14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45" fillId="0" borderId="21" xfId="0" applyFont="1" applyBorder="1" applyAlignment="1">
      <alignment horizontal="center"/>
    </xf>
    <xf numFmtId="0" fontId="49" fillId="0" borderId="13" xfId="0" applyFont="1" applyBorder="1" applyAlignment="1">
      <alignment horizontal="center" vertical="center"/>
    </xf>
    <xf numFmtId="9" fontId="47" fillId="0" borderId="11" xfId="0" applyNumberFormat="1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9" fontId="50" fillId="0" borderId="10" xfId="0" applyNumberFormat="1" applyFont="1" applyBorder="1" applyAlignment="1">
      <alignment horizontal="center"/>
    </xf>
    <xf numFmtId="0" fontId="49" fillId="0" borderId="10" xfId="0" applyFont="1" applyBorder="1" applyAlignment="1">
      <alignment horizontal="center" vertical="center"/>
    </xf>
    <xf numFmtId="9" fontId="47" fillId="0" borderId="10" xfId="0" applyNumberFormat="1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9" fontId="0" fillId="0" borderId="10" xfId="548" applyFont="1" applyBorder="1"/>
    <xf numFmtId="0" fontId="32" fillId="0" borderId="10" xfId="0" applyFont="1" applyFill="1" applyBorder="1"/>
  </cellXfs>
  <cellStyles count="555">
    <cellStyle name="‚" xfId="2"/>
    <cellStyle name="„" xfId="3"/>
    <cellStyle name="€" xfId="4"/>
    <cellStyle name="…" xfId="5"/>
    <cellStyle name="†" xfId="6"/>
    <cellStyle name="‡" xfId="7"/>
    <cellStyle name="" xfId="8"/>
    <cellStyle name="20% - Accent1" xfId="9"/>
    <cellStyle name="20% - Accent1 2" xfId="10"/>
    <cellStyle name="20% - Accent1 2 2" xfId="11"/>
    <cellStyle name="20% - Accent1 2 2 2" xfId="12"/>
    <cellStyle name="20% - Accent1 2 3" xfId="13"/>
    <cellStyle name="20% - Accent1 3" xfId="14"/>
    <cellStyle name="20% - Accent1 3 2" xfId="15"/>
    <cellStyle name="20% - Accent1 4" xfId="16"/>
    <cellStyle name="20% - Accent2" xfId="17"/>
    <cellStyle name="20% - Accent2 2" xfId="18"/>
    <cellStyle name="20% - Accent2 2 2" xfId="19"/>
    <cellStyle name="20% - Accent2 2 2 2" xfId="20"/>
    <cellStyle name="20% - Accent2 2 3" xfId="21"/>
    <cellStyle name="20% - Accent2 3" xfId="22"/>
    <cellStyle name="20% - Accent2 3 2" xfId="23"/>
    <cellStyle name="20% - Accent2 4" xfId="24"/>
    <cellStyle name="20% - Accent3" xfId="25"/>
    <cellStyle name="20% - Accent3 2" xfId="26"/>
    <cellStyle name="20% - Accent3 2 2" xfId="27"/>
    <cellStyle name="20% - Accent3 2 2 2" xfId="28"/>
    <cellStyle name="20% - Accent3 2 3" xfId="29"/>
    <cellStyle name="20% - Accent3 3" xfId="30"/>
    <cellStyle name="20% - Accent3 3 2" xfId="31"/>
    <cellStyle name="20% - Accent3 4" xfId="32"/>
    <cellStyle name="20% - Accent4" xfId="33"/>
    <cellStyle name="20% - Accent4 2" xfId="34"/>
    <cellStyle name="20% - Accent4 2 2" xfId="35"/>
    <cellStyle name="20% - Accent4 2 2 2" xfId="36"/>
    <cellStyle name="20% - Accent4 2 3" xfId="37"/>
    <cellStyle name="20% - Accent4 3" xfId="38"/>
    <cellStyle name="20% - Accent4 3 2" xfId="39"/>
    <cellStyle name="20% - Accent4 4" xfId="40"/>
    <cellStyle name="20% - Accent5" xfId="41"/>
    <cellStyle name="20% - Accent5 2" xfId="42"/>
    <cellStyle name="20% - Accent5 2 2" xfId="43"/>
    <cellStyle name="20% - Accent5 2 2 2" xfId="44"/>
    <cellStyle name="20% - Accent5 2 3" xfId="45"/>
    <cellStyle name="20% - Accent5 3" xfId="46"/>
    <cellStyle name="20% - Accent5 3 2" xfId="47"/>
    <cellStyle name="20% - Accent5 4" xfId="48"/>
    <cellStyle name="20% - Accent6" xfId="49"/>
    <cellStyle name="20% - Accent6 2" xfId="50"/>
    <cellStyle name="20% - Accent6 2 2" xfId="51"/>
    <cellStyle name="20% - Accent6 2 2 2" xfId="52"/>
    <cellStyle name="20% - Accent6 2 3" xfId="53"/>
    <cellStyle name="20% - Accent6 3" xfId="54"/>
    <cellStyle name="20% - Accent6 3 2" xfId="55"/>
    <cellStyle name="20% - Accent6 4" xfId="56"/>
    <cellStyle name="40% - Accent1" xfId="57"/>
    <cellStyle name="40% - Accent1 2" xfId="58"/>
    <cellStyle name="40% - Accent1 2 2" xfId="59"/>
    <cellStyle name="40% - Accent1 2 2 2" xfId="60"/>
    <cellStyle name="40% - Accent1 2 3" xfId="61"/>
    <cellStyle name="40% - Accent1 3" xfId="62"/>
    <cellStyle name="40% - Accent1 3 2" xfId="63"/>
    <cellStyle name="40% - Accent1 4" xfId="64"/>
    <cellStyle name="40% - Accent2" xfId="65"/>
    <cellStyle name="40% - Accent2 2" xfId="66"/>
    <cellStyle name="40% - Accent2 2 2" xfId="67"/>
    <cellStyle name="40% - Accent2 2 2 2" xfId="68"/>
    <cellStyle name="40% - Accent2 2 3" xfId="69"/>
    <cellStyle name="40% - Accent2 3" xfId="70"/>
    <cellStyle name="40% - Accent2 3 2" xfId="71"/>
    <cellStyle name="40% - Accent2 4" xfId="72"/>
    <cellStyle name="40% - Accent3" xfId="73"/>
    <cellStyle name="40% - Accent3 2" xfId="74"/>
    <cellStyle name="40% - Accent3 2 2" xfId="75"/>
    <cellStyle name="40% - Accent3 2 2 2" xfId="76"/>
    <cellStyle name="40% - Accent3 2 3" xfId="77"/>
    <cellStyle name="40% - Accent3 3" xfId="78"/>
    <cellStyle name="40% - Accent3 3 2" xfId="79"/>
    <cellStyle name="40% - Accent3 4" xfId="80"/>
    <cellStyle name="40% - Accent4" xfId="81"/>
    <cellStyle name="40% - Accent4 2" xfId="82"/>
    <cellStyle name="40% - Accent4 2 2" xfId="83"/>
    <cellStyle name="40% - Accent4 2 2 2" xfId="84"/>
    <cellStyle name="40% - Accent4 2 3" xfId="85"/>
    <cellStyle name="40% - Accent4 3" xfId="86"/>
    <cellStyle name="40% - Accent4 3 2" xfId="87"/>
    <cellStyle name="40% - Accent4 4" xfId="88"/>
    <cellStyle name="40% - Accent5" xfId="89"/>
    <cellStyle name="40% - Accent5 2" xfId="90"/>
    <cellStyle name="40% - Accent5 2 2" xfId="91"/>
    <cellStyle name="40% - Accent5 2 2 2" xfId="92"/>
    <cellStyle name="40% - Accent5 2 3" xfId="93"/>
    <cellStyle name="40% - Accent5 3" xfId="94"/>
    <cellStyle name="40% - Accent5 3 2" xfId="95"/>
    <cellStyle name="40% - Accent5 4" xfId="96"/>
    <cellStyle name="40% - Accent6" xfId="97"/>
    <cellStyle name="40% - Accent6 2" xfId="98"/>
    <cellStyle name="40% - Accent6 2 2" xfId="99"/>
    <cellStyle name="40% - Accent6 2 2 2" xfId="100"/>
    <cellStyle name="40% - Accent6 2 3" xfId="101"/>
    <cellStyle name="40% - Accent6 3" xfId="102"/>
    <cellStyle name="40% - Accent6 3 2" xfId="103"/>
    <cellStyle name="40% - Accent6 4" xfId="104"/>
    <cellStyle name="60% - Accent1" xfId="105"/>
    <cellStyle name="60% - Accent1 2" xfId="106"/>
    <cellStyle name="60% - Accent2" xfId="107"/>
    <cellStyle name="60% - Accent2 2" xfId="108"/>
    <cellStyle name="60% - Accent3" xfId="109"/>
    <cellStyle name="60% - Accent3 2" xfId="110"/>
    <cellStyle name="60% - Accent4" xfId="111"/>
    <cellStyle name="60% - Accent4 2" xfId="112"/>
    <cellStyle name="60% - Accent5" xfId="113"/>
    <cellStyle name="60% - Accent5 2" xfId="114"/>
    <cellStyle name="60% - Accent6" xfId="115"/>
    <cellStyle name="60% - Accent6 2" xfId="116"/>
    <cellStyle name="Accent1" xfId="117"/>
    <cellStyle name="Accent1 2" xfId="118"/>
    <cellStyle name="Accent2" xfId="119"/>
    <cellStyle name="Accent2 2" xfId="120"/>
    <cellStyle name="Accent3" xfId="121"/>
    <cellStyle name="Accent3 2" xfId="122"/>
    <cellStyle name="Accent4" xfId="123"/>
    <cellStyle name="Accent4 2" xfId="124"/>
    <cellStyle name="Accent5" xfId="125"/>
    <cellStyle name="Accent5 2" xfId="126"/>
    <cellStyle name="Accent6" xfId="127"/>
    <cellStyle name="Accent6 2" xfId="128"/>
    <cellStyle name="Bad" xfId="129"/>
    <cellStyle name="Bad 2" xfId="130"/>
    <cellStyle name="Calculation" xfId="131"/>
    <cellStyle name="Calculation 2" xfId="132"/>
    <cellStyle name="Categoría del Piloto de Datos" xfId="133"/>
    <cellStyle name="Check Cell" xfId="134"/>
    <cellStyle name="Check Cell 2" xfId="135"/>
    <cellStyle name="Comma" xfId="136"/>
    <cellStyle name="Currency" xfId="137"/>
    <cellStyle name="Date" xfId="138"/>
    <cellStyle name="Euro" xfId="139"/>
    <cellStyle name="Euro 2" xfId="140"/>
    <cellStyle name="Euro 2 2" xfId="141"/>
    <cellStyle name="Euro 3" xfId="142"/>
    <cellStyle name="Euro 3 2" xfId="143"/>
    <cellStyle name="Explanatory Text" xfId="144"/>
    <cellStyle name="ƒ" xfId="145"/>
    <cellStyle name="F2" xfId="146"/>
    <cellStyle name="F3" xfId="147"/>
    <cellStyle name="F4" xfId="148"/>
    <cellStyle name="F5" xfId="149"/>
    <cellStyle name="F6" xfId="150"/>
    <cellStyle name="F7" xfId="151"/>
    <cellStyle name="F8" xfId="152"/>
    <cellStyle name="Fixed" xfId="153"/>
    <cellStyle name="Good" xfId="154"/>
    <cellStyle name="Good 2" xfId="155"/>
    <cellStyle name="Heading 1" xfId="156"/>
    <cellStyle name="Heading 2" xfId="157"/>
    <cellStyle name="Heading 3" xfId="158"/>
    <cellStyle name="Heading 4" xfId="159"/>
    <cellStyle name="Heading1" xfId="160"/>
    <cellStyle name="Heading2" xfId="161"/>
    <cellStyle name="Hipervínculo 2" xfId="162"/>
    <cellStyle name="Input" xfId="163"/>
    <cellStyle name="Input 2" xfId="164"/>
    <cellStyle name="Linked Cell" xfId="165"/>
    <cellStyle name="Millares" xfId="553" builtinId="3"/>
    <cellStyle name="Millares [0] 2" xfId="167"/>
    <cellStyle name="Millares 10" xfId="168"/>
    <cellStyle name="Millares 10 2" xfId="169"/>
    <cellStyle name="Millares 10 2 2" xfId="170"/>
    <cellStyle name="Millares 10 2 2 2" xfId="171"/>
    <cellStyle name="Millares 10 2 2 2 2" xfId="172"/>
    <cellStyle name="Millares 10 2 2 3" xfId="173"/>
    <cellStyle name="Millares 10 2 3" xfId="174"/>
    <cellStyle name="Millares 10 2 3 2" xfId="175"/>
    <cellStyle name="Millares 10 2 4" xfId="176"/>
    <cellStyle name="Millares 10 3" xfId="177"/>
    <cellStyle name="Millares 11" xfId="178"/>
    <cellStyle name="Millares 11 2" xfId="179"/>
    <cellStyle name="Millares 11 2 2" xfId="180"/>
    <cellStyle name="Millares 11 2 2 2" xfId="181"/>
    <cellStyle name="Millares 11 2 2 2 2" xfId="182"/>
    <cellStyle name="Millares 11 2 2 3" xfId="183"/>
    <cellStyle name="Millares 11 2 3" xfId="184"/>
    <cellStyle name="Millares 11 2 3 2" xfId="185"/>
    <cellStyle name="Millares 11 2 4" xfId="186"/>
    <cellStyle name="Millares 11 3" xfId="187"/>
    <cellStyle name="Millares 11 3 2" xfId="188"/>
    <cellStyle name="Millares 11 4" xfId="189"/>
    <cellStyle name="Millares 12" xfId="190"/>
    <cellStyle name="Millares 12 2" xfId="191"/>
    <cellStyle name="Millares 12 2 2" xfId="192"/>
    <cellStyle name="Millares 12 2 2 2" xfId="193"/>
    <cellStyle name="Millares 12 2 2 2 2" xfId="194"/>
    <cellStyle name="Millares 12 2 2 3" xfId="195"/>
    <cellStyle name="Millares 12 2 3" xfId="196"/>
    <cellStyle name="Millares 12 2 3 2" xfId="197"/>
    <cellStyle name="Millares 12 2 4" xfId="198"/>
    <cellStyle name="Millares 12 3" xfId="199"/>
    <cellStyle name="Millares 12 3 2" xfId="200"/>
    <cellStyle name="Millares 12 4" xfId="201"/>
    <cellStyle name="Millares 13" xfId="202"/>
    <cellStyle name="Millares 13 2" xfId="203"/>
    <cellStyle name="Millares 13 2 2" xfId="204"/>
    <cellStyle name="Millares 13 2 2 2" xfId="205"/>
    <cellStyle name="Millares 13 2 3" xfId="206"/>
    <cellStyle name="Millares 13 3" xfId="207"/>
    <cellStyle name="Millares 14" xfId="208"/>
    <cellStyle name="Millares 14 2" xfId="209"/>
    <cellStyle name="Millares 14 2 2" xfId="210"/>
    <cellStyle name="Millares 14 2 2 2" xfId="211"/>
    <cellStyle name="Millares 14 2 2 2 2" xfId="212"/>
    <cellStyle name="Millares 14 2 2 3" xfId="213"/>
    <cellStyle name="Millares 14 2 3" xfId="214"/>
    <cellStyle name="Millares 14 2 3 2" xfId="215"/>
    <cellStyle name="Millares 14 2 4" xfId="216"/>
    <cellStyle name="Millares 14 3" xfId="217"/>
    <cellStyle name="Millares 14 3 2" xfId="218"/>
    <cellStyle name="Millares 14 4" xfId="219"/>
    <cellStyle name="Millares 15" xfId="220"/>
    <cellStyle name="Millares 15 2" xfId="221"/>
    <cellStyle name="Millares 15 2 2" xfId="222"/>
    <cellStyle name="Millares 15 3" xfId="223"/>
    <cellStyle name="Millares 16" xfId="224"/>
    <cellStyle name="Millares 16 2" xfId="225"/>
    <cellStyle name="Millares 16 2 2" xfId="226"/>
    <cellStyle name="Millares 16 2 2 2" xfId="227"/>
    <cellStyle name="Millares 16 2 2 2 2" xfId="228"/>
    <cellStyle name="Millares 16 2 2 3" xfId="229"/>
    <cellStyle name="Millares 16 2 3" xfId="230"/>
    <cellStyle name="Millares 16 3" xfId="231"/>
    <cellStyle name="Millares 17" xfId="232"/>
    <cellStyle name="Millares 17 2" xfId="233"/>
    <cellStyle name="Millares 17 2 2" xfId="234"/>
    <cellStyle name="Millares 17 3" xfId="235"/>
    <cellStyle name="Millares 18" xfId="236"/>
    <cellStyle name="Millares 18 2" xfId="237"/>
    <cellStyle name="Millares 18 2 2" xfId="238"/>
    <cellStyle name="Millares 18 2 2 2" xfId="239"/>
    <cellStyle name="Millares 18 2 2 2 2" xfId="240"/>
    <cellStyle name="Millares 18 2 2 3" xfId="241"/>
    <cellStyle name="Millares 18 2 3" xfId="242"/>
    <cellStyle name="Millares 18 2 3 2" xfId="243"/>
    <cellStyle name="Millares 18 2 4" xfId="244"/>
    <cellStyle name="Millares 18 3" xfId="245"/>
    <cellStyle name="Millares 18 3 2" xfId="246"/>
    <cellStyle name="Millares 18 4" xfId="247"/>
    <cellStyle name="Millares 19" xfId="248"/>
    <cellStyle name="Millares 19 2" xfId="249"/>
    <cellStyle name="Millares 19 2 2" xfId="250"/>
    <cellStyle name="Millares 19 2 2 2" xfId="251"/>
    <cellStyle name="Millares 19 2 3" xfId="252"/>
    <cellStyle name="Millares 19 3" xfId="253"/>
    <cellStyle name="Millares 2" xfId="254"/>
    <cellStyle name="Millares 2 2" xfId="255"/>
    <cellStyle name="Millares 2 3" xfId="256"/>
    <cellStyle name="Millares 2 3 2" xfId="257"/>
    <cellStyle name="Millares 20" xfId="258"/>
    <cellStyle name="Millares 20 2" xfId="259"/>
    <cellStyle name="Millares 20 2 2" xfId="260"/>
    <cellStyle name="Millares 20 2 2 2" xfId="261"/>
    <cellStyle name="Millares 20 2 3" xfId="262"/>
    <cellStyle name="Millares 20 3" xfId="263"/>
    <cellStyle name="Millares 20 3 2" xfId="264"/>
    <cellStyle name="Millares 20 4" xfId="265"/>
    <cellStyle name="Millares 21" xfId="266"/>
    <cellStyle name="Millares 22" xfId="267"/>
    <cellStyle name="Millares 22 2" xfId="268"/>
    <cellStyle name="Millares 23" xfId="269"/>
    <cellStyle name="Millares 23 2" xfId="270"/>
    <cellStyle name="Millares 23 2 2" xfId="271"/>
    <cellStyle name="Millares 23 3" xfId="272"/>
    <cellStyle name="Millares 24" xfId="273"/>
    <cellStyle name="Millares 24 2" xfId="274"/>
    <cellStyle name="Millares 25" xfId="275"/>
    <cellStyle name="Millares 25 2" xfId="276"/>
    <cellStyle name="Millares 26" xfId="277"/>
    <cellStyle name="Millares 27" xfId="278"/>
    <cellStyle name="Millares 28" xfId="279"/>
    <cellStyle name="Millares 29" xfId="280"/>
    <cellStyle name="Millares 3" xfId="281"/>
    <cellStyle name="Millares 3 2" xfId="282"/>
    <cellStyle name="Millares 3 2 2" xfId="283"/>
    <cellStyle name="Millares 3 2 2 2" xfId="284"/>
    <cellStyle name="Millares 3 2 2 2 2" xfId="285"/>
    <cellStyle name="Millares 3 2 2 2 2 2" xfId="286"/>
    <cellStyle name="Millares 3 2 2 2 3" xfId="287"/>
    <cellStyle name="Millares 3 2 2 3" xfId="288"/>
    <cellStyle name="Millares 3 2 2 3 2" xfId="289"/>
    <cellStyle name="Millares 3 2 2 4" xfId="290"/>
    <cellStyle name="Millares 3 2 3" xfId="291"/>
    <cellStyle name="Millares 3 2 3 2" xfId="292"/>
    <cellStyle name="Millares 3 2 4" xfId="293"/>
    <cellStyle name="Millares 3 3" xfId="294"/>
    <cellStyle name="Millares 3 3 2" xfId="295"/>
    <cellStyle name="Millares 30" xfId="296"/>
    <cellStyle name="Millares 31" xfId="297"/>
    <cellStyle name="Millares 32" xfId="298"/>
    <cellStyle name="Millares 33" xfId="299"/>
    <cellStyle name="Millares 34" xfId="300"/>
    <cellStyle name="Millares 35" xfId="301"/>
    <cellStyle name="Millares 36" xfId="302"/>
    <cellStyle name="Millares 37" xfId="303"/>
    <cellStyle name="Millares 38" xfId="304"/>
    <cellStyle name="Millares 39" xfId="305"/>
    <cellStyle name="Millares 4" xfId="306"/>
    <cellStyle name="Millares 4 2" xfId="307"/>
    <cellStyle name="Millares 4 2 2" xfId="308"/>
    <cellStyle name="Millares 4 2 2 2" xfId="309"/>
    <cellStyle name="Millares 4 2 2 2 2" xfId="310"/>
    <cellStyle name="Millares 4 2 2 2 2 2" xfId="311"/>
    <cellStyle name="Millares 4 2 2 2 3" xfId="312"/>
    <cellStyle name="Millares 4 2 2 3" xfId="313"/>
    <cellStyle name="Millares 4 2 2 3 2" xfId="314"/>
    <cellStyle name="Millares 4 2 2 4" xfId="315"/>
    <cellStyle name="Millares 4 2 3" xfId="316"/>
    <cellStyle name="Millares 4 2 3 2" xfId="317"/>
    <cellStyle name="Millares 4 2 4" xfId="318"/>
    <cellStyle name="Millares 4 3" xfId="319"/>
    <cellStyle name="Millares 4 3 2" xfId="320"/>
    <cellStyle name="Millares 4 4" xfId="321"/>
    <cellStyle name="Millares 40" xfId="322"/>
    <cellStyle name="Millares 41" xfId="323"/>
    <cellStyle name="Millares 42" xfId="324"/>
    <cellStyle name="Millares 43" xfId="325"/>
    <cellStyle name="Millares 44" xfId="326"/>
    <cellStyle name="Millares 45" xfId="327"/>
    <cellStyle name="Millares 46" xfId="328"/>
    <cellStyle name="Millares 47" xfId="329"/>
    <cellStyle name="Millares 48" xfId="330"/>
    <cellStyle name="Millares 49" xfId="331"/>
    <cellStyle name="Millares 5" xfId="332"/>
    <cellStyle name="Millares 5 2" xfId="333"/>
    <cellStyle name="Millares 5 2 2" xfId="334"/>
    <cellStyle name="Millares 5 2 2 2" xfId="335"/>
    <cellStyle name="Millares 5 2 3" xfId="336"/>
    <cellStyle name="Millares 5 3" xfId="337"/>
    <cellStyle name="Millares 5 3 2" xfId="338"/>
    <cellStyle name="Millares 5 4" xfId="339"/>
    <cellStyle name="Millares 50" xfId="340"/>
    <cellStyle name="Millares 51" xfId="341"/>
    <cellStyle name="Millares 52" xfId="342"/>
    <cellStyle name="Millares 53" xfId="343"/>
    <cellStyle name="Millares 54" xfId="344"/>
    <cellStyle name="Millares 55" xfId="345"/>
    <cellStyle name="Millares 56" xfId="346"/>
    <cellStyle name="Millares 57" xfId="347"/>
    <cellStyle name="Millares 58" xfId="166"/>
    <cellStyle name="Millares 59" xfId="546"/>
    <cellStyle name="Millares 6" xfId="348"/>
    <cellStyle name="Millares 6 2" xfId="349"/>
    <cellStyle name="Millares 6 2 2" xfId="350"/>
    <cellStyle name="Millares 6 2 2 2" xfId="351"/>
    <cellStyle name="Millares 6 2 3" xfId="352"/>
    <cellStyle name="Millares 6 3" xfId="353"/>
    <cellStyle name="Millares 6 3 2" xfId="354"/>
    <cellStyle name="Millares 6 4" xfId="355"/>
    <cellStyle name="Millares 60" xfId="547"/>
    <cellStyle name="Millares 7" xfId="356"/>
    <cellStyle name="Millares 7 2" xfId="357"/>
    <cellStyle name="Millares 7 2 2" xfId="358"/>
    <cellStyle name="Millares 7 2 2 2" xfId="359"/>
    <cellStyle name="Millares 7 2 3" xfId="360"/>
    <cellStyle name="Millares 7 3" xfId="361"/>
    <cellStyle name="Millares 7 3 2" xfId="362"/>
    <cellStyle name="Millares 7 4" xfId="363"/>
    <cellStyle name="Millares 8" xfId="364"/>
    <cellStyle name="Millares 8 2" xfId="365"/>
    <cellStyle name="Millares 8 2 2" xfId="366"/>
    <cellStyle name="Millares 8 2 2 2" xfId="367"/>
    <cellStyle name="Millares 8 2 2 2 2" xfId="368"/>
    <cellStyle name="Millares 8 2 2 3" xfId="369"/>
    <cellStyle name="Millares 8 2 3" xfId="370"/>
    <cellStyle name="Millares 8 3" xfId="371"/>
    <cellStyle name="Millares 9" xfId="372"/>
    <cellStyle name="Millares 9 2" xfId="373"/>
    <cellStyle name="Millares 9 2 2" xfId="374"/>
    <cellStyle name="Millares 9 2 2 2" xfId="375"/>
    <cellStyle name="Millares 9 2 2 2 2" xfId="376"/>
    <cellStyle name="Millares 9 2 2 3" xfId="377"/>
    <cellStyle name="Millares 9 2 3" xfId="378"/>
    <cellStyle name="Millares 9 2 3 2" xfId="379"/>
    <cellStyle name="Millares 9 2 4" xfId="380"/>
    <cellStyle name="Millares 9 3" xfId="381"/>
    <cellStyle name="Millares 9 3 2" xfId="382"/>
    <cellStyle name="Millares 9 4" xfId="383"/>
    <cellStyle name="Moneda" xfId="554" builtinId="4"/>
    <cellStyle name="Moneda 2" xfId="385"/>
    <cellStyle name="Moneda 2 2" xfId="386"/>
    <cellStyle name="Moneda 3" xfId="387"/>
    <cellStyle name="Moneda 4" xfId="388"/>
    <cellStyle name="Moneda 4 2" xfId="389"/>
    <cellStyle name="Moneda 5" xfId="390"/>
    <cellStyle name="Moneda 6" xfId="384"/>
    <cellStyle name="Neutral 2" xfId="391"/>
    <cellStyle name="Normal" xfId="0" builtinId="0"/>
    <cellStyle name="Normal 10" xfId="392"/>
    <cellStyle name="Normal 11" xfId="393"/>
    <cellStyle name="Normal 12" xfId="1"/>
    <cellStyle name="Normal 2" xfId="394"/>
    <cellStyle name="Normal 2 2" xfId="395"/>
    <cellStyle name="Normal 2 2 2" xfId="396"/>
    <cellStyle name="Normal 2 2 3" xfId="397"/>
    <cellStyle name="Normal 2 3" xfId="398"/>
    <cellStyle name="Normal 2 3 2" xfId="399"/>
    <cellStyle name="Normal 2 3 3" xfId="551"/>
    <cellStyle name="Normal 3" xfId="400"/>
    <cellStyle name="Normal 3 10" xfId="550"/>
    <cellStyle name="Normal 3 12" xfId="552"/>
    <cellStyle name="Normal 3 2" xfId="401"/>
    <cellStyle name="Normal 3 2 2" xfId="402"/>
    <cellStyle name="Normal 3 2 2 2" xfId="403"/>
    <cellStyle name="Normal 3 2 2 2 2" xfId="404"/>
    <cellStyle name="Normal 3 2 2 3" xfId="405"/>
    <cellStyle name="Normal 3 2 2 4" xfId="406"/>
    <cellStyle name="Normal 3 2 3" xfId="407"/>
    <cellStyle name="Normal 3 3" xfId="408"/>
    <cellStyle name="Normal 3 4" xfId="409"/>
    <cellStyle name="Normal 3 9" xfId="549"/>
    <cellStyle name="Normal 4" xfId="410"/>
    <cellStyle name="Normal 4 2" xfId="411"/>
    <cellStyle name="Normal 4 2 2" xfId="412"/>
    <cellStyle name="Normal 5" xfId="413"/>
    <cellStyle name="Normal 5 2" xfId="414"/>
    <cellStyle name="Normal 5 2 2" xfId="415"/>
    <cellStyle name="Normal 5 2 2 2" xfId="416"/>
    <cellStyle name="Normal 5 2 2 2 2" xfId="417"/>
    <cellStyle name="Normal 5 2 2 3" xfId="418"/>
    <cellStyle name="Normal 5 2 3" xfId="419"/>
    <cellStyle name="Normal 5 3" xfId="420"/>
    <cellStyle name="Normal 6" xfId="421"/>
    <cellStyle name="Normal 6 2" xfId="422"/>
    <cellStyle name="Normal 7" xfId="423"/>
    <cellStyle name="Normal 8" xfId="424"/>
    <cellStyle name="Normal 9" xfId="425"/>
    <cellStyle name="Note" xfId="426"/>
    <cellStyle name="Note 2" xfId="427"/>
    <cellStyle name="Note 2 2" xfId="428"/>
    <cellStyle name="Output" xfId="429"/>
    <cellStyle name="Output 2" xfId="430"/>
    <cellStyle name="Percent" xfId="431"/>
    <cellStyle name="Piloto de Datos Valor" xfId="432"/>
    <cellStyle name="Piloto de Datos Valor 2" xfId="433"/>
    <cellStyle name="Porcentaje" xfId="548" builtinId="5"/>
    <cellStyle name="Porcentaje 10" xfId="435"/>
    <cellStyle name="Porcentaje 10 2" xfId="436"/>
    <cellStyle name="Porcentaje 10 2 2" xfId="437"/>
    <cellStyle name="Porcentaje 10 2 2 2" xfId="438"/>
    <cellStyle name="Porcentaje 10 2 2 2 2" xfId="439"/>
    <cellStyle name="Porcentaje 10 2 2 3" xfId="440"/>
    <cellStyle name="Porcentaje 10 2 3" xfId="441"/>
    <cellStyle name="Porcentaje 10 3" xfId="442"/>
    <cellStyle name="Porcentaje 11" xfId="443"/>
    <cellStyle name="Porcentaje 11 2" xfId="444"/>
    <cellStyle name="Porcentaje 11 2 2" xfId="445"/>
    <cellStyle name="Porcentaje 11 2 2 2" xfId="446"/>
    <cellStyle name="Porcentaje 11 2 2 2 2" xfId="447"/>
    <cellStyle name="Porcentaje 11 2 2 3" xfId="448"/>
    <cellStyle name="Porcentaje 11 2 3" xfId="449"/>
    <cellStyle name="Porcentaje 11 2 3 2" xfId="450"/>
    <cellStyle name="Porcentaje 11 2 4" xfId="451"/>
    <cellStyle name="Porcentaje 11 3" xfId="452"/>
    <cellStyle name="Porcentaje 11 3 2" xfId="453"/>
    <cellStyle name="Porcentaje 11 4" xfId="454"/>
    <cellStyle name="Porcentaje 12" xfId="455"/>
    <cellStyle name="Porcentaje 12 2" xfId="456"/>
    <cellStyle name="Porcentaje 12 2 2" xfId="457"/>
    <cellStyle name="Porcentaje 12 3" xfId="458"/>
    <cellStyle name="Porcentaje 13" xfId="459"/>
    <cellStyle name="Porcentaje 13 2" xfId="460"/>
    <cellStyle name="Porcentaje 14" xfId="461"/>
    <cellStyle name="Porcentaje 14 2" xfId="462"/>
    <cellStyle name="Porcentaje 14 2 2" xfId="463"/>
    <cellStyle name="Porcentaje 14 3" xfId="464"/>
    <cellStyle name="Porcentaje 15" xfId="465"/>
    <cellStyle name="Porcentaje 15 2" xfId="466"/>
    <cellStyle name="Porcentaje 16" xfId="467"/>
    <cellStyle name="Porcentaje 16 2" xfId="468"/>
    <cellStyle name="Porcentaje 17" xfId="434"/>
    <cellStyle name="Porcentaje 2" xfId="469"/>
    <cellStyle name="Porcentaje 2 2" xfId="470"/>
    <cellStyle name="Porcentaje 2 3" xfId="471"/>
    <cellStyle name="Porcentaje 2 3 2" xfId="472"/>
    <cellStyle name="Porcentaje 3" xfId="473"/>
    <cellStyle name="Porcentaje 3 2" xfId="474"/>
    <cellStyle name="Porcentaje 3 2 2" xfId="475"/>
    <cellStyle name="Porcentaje 3 3" xfId="476"/>
    <cellStyle name="Porcentaje 4" xfId="477"/>
    <cellStyle name="Porcentaje 4 2" xfId="478"/>
    <cellStyle name="Porcentaje 5" xfId="479"/>
    <cellStyle name="Porcentaje 5 2" xfId="480"/>
    <cellStyle name="Porcentaje 5 2 2" xfId="481"/>
    <cellStyle name="Porcentaje 5 2 2 2" xfId="482"/>
    <cellStyle name="Porcentaje 5 2 3" xfId="483"/>
    <cellStyle name="Porcentaje 6" xfId="484"/>
    <cellStyle name="Porcentaje 6 2" xfId="485"/>
    <cellStyle name="Porcentaje 6 2 2" xfId="486"/>
    <cellStyle name="Porcentaje 6 2 2 2" xfId="487"/>
    <cellStyle name="Porcentaje 6 2 2 2 2" xfId="488"/>
    <cellStyle name="Porcentaje 6 2 2 2 2 2" xfId="489"/>
    <cellStyle name="Porcentaje 6 2 2 2 2 2 2" xfId="490"/>
    <cellStyle name="Porcentaje 6 2 2 2 2 3" xfId="491"/>
    <cellStyle name="Porcentaje 6 2 2 2 3" xfId="492"/>
    <cellStyle name="Porcentaje 6 2 2 3" xfId="493"/>
    <cellStyle name="Porcentaje 6 2 2 3 2" xfId="494"/>
    <cellStyle name="Porcentaje 6 2 2 4" xfId="495"/>
    <cellStyle name="Porcentaje 6 2 3" xfId="496"/>
    <cellStyle name="Porcentaje 6 3" xfId="497"/>
    <cellStyle name="Porcentaje 6 3 2" xfId="498"/>
    <cellStyle name="Porcentaje 6 3 2 2" xfId="499"/>
    <cellStyle name="Porcentaje 6 3 2 2 2" xfId="500"/>
    <cellStyle name="Porcentaje 6 3 2 2 2 2" xfId="501"/>
    <cellStyle name="Porcentaje 6 3 2 2 3" xfId="502"/>
    <cellStyle name="Porcentaje 6 3 2 3" xfId="503"/>
    <cellStyle name="Porcentaje 6 3 2 3 2" xfId="504"/>
    <cellStyle name="Porcentaje 6 3 2 4" xfId="505"/>
    <cellStyle name="Porcentaje 6 3 3" xfId="506"/>
    <cellStyle name="Porcentaje 6 3 3 2" xfId="507"/>
    <cellStyle name="Porcentaje 6 3 4" xfId="508"/>
    <cellStyle name="Porcentaje 6 4" xfId="509"/>
    <cellStyle name="Porcentaje 7" xfId="510"/>
    <cellStyle name="Porcentaje 7 2" xfId="511"/>
    <cellStyle name="Porcentaje 7 2 2" xfId="512"/>
    <cellStyle name="Porcentaje 7 2 2 2" xfId="513"/>
    <cellStyle name="Porcentaje 7 2 3" xfId="514"/>
    <cellStyle name="Porcentaje 7 3" xfId="515"/>
    <cellStyle name="Porcentaje 7 3 2" xfId="516"/>
    <cellStyle name="Porcentaje 7 4" xfId="517"/>
    <cellStyle name="Porcentaje 8" xfId="518"/>
    <cellStyle name="Porcentaje 8 2" xfId="519"/>
    <cellStyle name="Porcentaje 8 2 2" xfId="520"/>
    <cellStyle name="Porcentaje 8 2 2 2" xfId="521"/>
    <cellStyle name="Porcentaje 8 2 3" xfId="522"/>
    <cellStyle name="Porcentaje 8 3" xfId="523"/>
    <cellStyle name="Porcentaje 8 3 2" xfId="524"/>
    <cellStyle name="Porcentaje 8 4" xfId="525"/>
    <cellStyle name="Porcentaje 9" xfId="526"/>
    <cellStyle name="Porcentaje 9 2" xfId="527"/>
    <cellStyle name="Porcentaje 9 2 2" xfId="528"/>
    <cellStyle name="Porcentaje 9 2 2 2" xfId="529"/>
    <cellStyle name="Porcentaje 9 2 3" xfId="530"/>
    <cellStyle name="Porcentaje 9 3" xfId="531"/>
    <cellStyle name="Porcentaje 9 3 2" xfId="532"/>
    <cellStyle name="Porcentaje 9 4" xfId="533"/>
    <cellStyle name="Porcentual 2" xfId="534"/>
    <cellStyle name="Porcentual 2 2" xfId="535"/>
    <cellStyle name="Porcentual 2 2 2" xfId="536"/>
    <cellStyle name="Porcentual 3" xfId="537"/>
    <cellStyle name="Porcentual 4" xfId="538"/>
    <cellStyle name="Porcentual 4 2" xfId="539"/>
    <cellStyle name="TableStyleLight1" xfId="540"/>
    <cellStyle name="þ_x001d_ð'_x000c_ïþ÷_x000c_âþU_x0001_´_x0006_ _x0008__x0007__x0001__x0001_" xfId="541"/>
    <cellStyle name="þ_x001d_ð'_x000c_ïþ÷_x000c_âþU_x0001_´_x0006__x0009__x0008__x0007__x0001__x0001_" xfId="542"/>
    <cellStyle name="Title" xfId="543"/>
    <cellStyle name="Total 2" xfId="544"/>
    <cellStyle name="Warning Text" xfId="545"/>
  </cellStyles>
  <dxfs count="53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9525</xdr:rowOff>
    </xdr:from>
    <xdr:to>
      <xdr:col>2</xdr:col>
      <xdr:colOff>561975</xdr:colOff>
      <xdr:row>1</xdr:row>
      <xdr:rowOff>352425</xdr:rowOff>
    </xdr:to>
    <xdr:pic>
      <xdr:nvPicPr>
        <xdr:cNvPr id="2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525"/>
          <a:ext cx="25431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743825" y="981075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743825" y="981075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743825" y="981075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7743825" y="67818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7743825" y="67818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7743825" y="67818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7743825" y="54959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7743825" y="54959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7743825" y="54959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22</xdr:row>
      <xdr:rowOff>0</xdr:rowOff>
    </xdr:from>
    <xdr:to>
      <xdr:col>5</xdr:col>
      <xdr:colOff>476250</xdr:colOff>
      <xdr:row>22</xdr:row>
      <xdr:rowOff>161925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7743825" y="84296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22</xdr:row>
      <xdr:rowOff>0</xdr:rowOff>
    </xdr:from>
    <xdr:to>
      <xdr:col>5</xdr:col>
      <xdr:colOff>476250</xdr:colOff>
      <xdr:row>22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7743825" y="84296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22</xdr:row>
      <xdr:rowOff>0</xdr:rowOff>
    </xdr:from>
    <xdr:to>
      <xdr:col>5</xdr:col>
      <xdr:colOff>476250</xdr:colOff>
      <xdr:row>22</xdr:row>
      <xdr:rowOff>161925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7743825" y="84296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409575</xdr:colOff>
      <xdr:row>18</xdr:row>
      <xdr:rowOff>0</xdr:rowOff>
    </xdr:from>
    <xdr:ext cx="66675" cy="161925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7743825" y="10439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18</xdr:row>
      <xdr:rowOff>0</xdr:rowOff>
    </xdr:from>
    <xdr:ext cx="66675" cy="161925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7743825" y="10439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18</xdr:row>
      <xdr:rowOff>0</xdr:rowOff>
    </xdr:from>
    <xdr:ext cx="66675" cy="161925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7743825" y="10439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7743825" y="90011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7743825" y="90011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7743825" y="90011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22</xdr:row>
      <xdr:rowOff>0</xdr:rowOff>
    </xdr:from>
    <xdr:to>
      <xdr:col>5</xdr:col>
      <xdr:colOff>476250</xdr:colOff>
      <xdr:row>22</xdr:row>
      <xdr:rowOff>161925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22</xdr:row>
      <xdr:rowOff>0</xdr:rowOff>
    </xdr:from>
    <xdr:to>
      <xdr:col>5</xdr:col>
      <xdr:colOff>476250</xdr:colOff>
      <xdr:row>22</xdr:row>
      <xdr:rowOff>161925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22</xdr:row>
      <xdr:rowOff>0</xdr:rowOff>
    </xdr:from>
    <xdr:to>
      <xdr:col>5</xdr:col>
      <xdr:colOff>476250</xdr:colOff>
      <xdr:row>22</xdr:row>
      <xdr:rowOff>161925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7743825" y="8915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7743825" y="8915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7743825" y="8915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7743825" y="8915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7743825" y="8915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7743825" y="8915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5</xdr:col>
      <xdr:colOff>409575</xdr:colOff>
      <xdr:row>18</xdr:row>
      <xdr:rowOff>0</xdr:rowOff>
    </xdr:from>
    <xdr:to>
      <xdr:col>5</xdr:col>
      <xdr:colOff>476250</xdr:colOff>
      <xdr:row>18</xdr:row>
      <xdr:rowOff>161925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7743825" y="104679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5</xdr:col>
      <xdr:colOff>409575</xdr:colOff>
      <xdr:row>18</xdr:row>
      <xdr:rowOff>0</xdr:rowOff>
    </xdr:from>
    <xdr:to>
      <xdr:col>5</xdr:col>
      <xdr:colOff>476250</xdr:colOff>
      <xdr:row>18</xdr:row>
      <xdr:rowOff>161925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7743825" y="104679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5</xdr:col>
      <xdr:colOff>409575</xdr:colOff>
      <xdr:row>18</xdr:row>
      <xdr:rowOff>0</xdr:rowOff>
    </xdr:from>
    <xdr:to>
      <xdr:col>5</xdr:col>
      <xdr:colOff>476250</xdr:colOff>
      <xdr:row>18</xdr:row>
      <xdr:rowOff>161925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7743825" y="104679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7743825" y="1224915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7743825" y="1224915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7743825" y="1224915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oneCellAnchor>
    <xdr:from>
      <xdr:col>5</xdr:col>
      <xdr:colOff>409575</xdr:colOff>
      <xdr:row>14</xdr:row>
      <xdr:rowOff>0</xdr:rowOff>
    </xdr:from>
    <xdr:ext cx="66675" cy="161925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7743825" y="8153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14</xdr:row>
      <xdr:rowOff>0</xdr:rowOff>
    </xdr:from>
    <xdr:ext cx="66675" cy="161925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7743825" y="8153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14</xdr:row>
      <xdr:rowOff>0</xdr:rowOff>
    </xdr:from>
    <xdr:ext cx="66675" cy="161925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7743825" y="8153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14</xdr:row>
      <xdr:rowOff>0</xdr:rowOff>
    </xdr:from>
    <xdr:ext cx="66675" cy="161925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7743825" y="8153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oneCellAnchor>
  <xdr:oneCellAnchor>
    <xdr:from>
      <xdr:col>5</xdr:col>
      <xdr:colOff>409575</xdr:colOff>
      <xdr:row>14</xdr:row>
      <xdr:rowOff>0</xdr:rowOff>
    </xdr:from>
    <xdr:ext cx="66675" cy="161925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7743825" y="8153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oneCellAnchor>
  <xdr:oneCellAnchor>
    <xdr:from>
      <xdr:col>5</xdr:col>
      <xdr:colOff>409575</xdr:colOff>
      <xdr:row>14</xdr:row>
      <xdr:rowOff>0</xdr:rowOff>
    </xdr:from>
    <xdr:ext cx="66675" cy="161925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7743825" y="8153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oneCellAnchor>
  <xdr:twoCellAnchor>
    <xdr:from>
      <xdr:col>5</xdr:col>
      <xdr:colOff>409575</xdr:colOff>
      <xdr:row>14</xdr:row>
      <xdr:rowOff>0</xdr:rowOff>
    </xdr:from>
    <xdr:to>
      <xdr:col>5</xdr:col>
      <xdr:colOff>476250</xdr:colOff>
      <xdr:row>14</xdr:row>
      <xdr:rowOff>161925</xdr:rowOff>
    </xdr:to>
    <xdr:sp macro="" textlink="">
      <xdr:nvSpPr>
        <xdr:cNvPr id="42" name="Cuadro de texto 36"/>
        <xdr:cNvSpPr txBox="1">
          <a:spLocks noChangeArrowheads="1"/>
        </xdr:cNvSpPr>
      </xdr:nvSpPr>
      <xdr:spPr bwMode="auto">
        <a:xfrm>
          <a:off x="2233930" y="592201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14</xdr:row>
      <xdr:rowOff>0</xdr:rowOff>
    </xdr:from>
    <xdr:to>
      <xdr:col>5</xdr:col>
      <xdr:colOff>476250</xdr:colOff>
      <xdr:row>14</xdr:row>
      <xdr:rowOff>161925</xdr:rowOff>
    </xdr:to>
    <xdr:sp macro="" textlink="">
      <xdr:nvSpPr>
        <xdr:cNvPr id="43" name="Cuadro de texto 37"/>
        <xdr:cNvSpPr txBox="1">
          <a:spLocks noChangeArrowheads="1"/>
        </xdr:cNvSpPr>
      </xdr:nvSpPr>
      <xdr:spPr bwMode="auto">
        <a:xfrm>
          <a:off x="2233930" y="592201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14</xdr:row>
      <xdr:rowOff>0</xdr:rowOff>
    </xdr:from>
    <xdr:to>
      <xdr:col>5</xdr:col>
      <xdr:colOff>476250</xdr:colOff>
      <xdr:row>14</xdr:row>
      <xdr:rowOff>161925</xdr:rowOff>
    </xdr:to>
    <xdr:sp macro="" textlink="">
      <xdr:nvSpPr>
        <xdr:cNvPr id="44" name="Cuadro de texto 38"/>
        <xdr:cNvSpPr txBox="1">
          <a:spLocks noChangeArrowheads="1"/>
        </xdr:cNvSpPr>
      </xdr:nvSpPr>
      <xdr:spPr bwMode="auto">
        <a:xfrm>
          <a:off x="2233930" y="592201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14</xdr:row>
      <xdr:rowOff>0</xdr:rowOff>
    </xdr:from>
    <xdr:to>
      <xdr:col>5</xdr:col>
      <xdr:colOff>476250</xdr:colOff>
      <xdr:row>14</xdr:row>
      <xdr:rowOff>161925</xdr:rowOff>
    </xdr:to>
    <xdr:sp macro="" textlink="">
      <xdr:nvSpPr>
        <xdr:cNvPr id="45" name="Cuadro de texto 39"/>
        <xdr:cNvSpPr txBox="1">
          <a:spLocks noChangeArrowheads="1"/>
        </xdr:cNvSpPr>
      </xdr:nvSpPr>
      <xdr:spPr bwMode="auto">
        <a:xfrm>
          <a:off x="2233930" y="592201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14</xdr:row>
      <xdr:rowOff>0</xdr:rowOff>
    </xdr:from>
    <xdr:to>
      <xdr:col>5</xdr:col>
      <xdr:colOff>476250</xdr:colOff>
      <xdr:row>14</xdr:row>
      <xdr:rowOff>161925</xdr:rowOff>
    </xdr:to>
    <xdr:sp macro="" textlink="">
      <xdr:nvSpPr>
        <xdr:cNvPr id="46" name="Cuadro de texto 40"/>
        <xdr:cNvSpPr txBox="1">
          <a:spLocks noChangeArrowheads="1"/>
        </xdr:cNvSpPr>
      </xdr:nvSpPr>
      <xdr:spPr bwMode="auto">
        <a:xfrm>
          <a:off x="2233930" y="592201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14</xdr:row>
      <xdr:rowOff>0</xdr:rowOff>
    </xdr:from>
    <xdr:to>
      <xdr:col>5</xdr:col>
      <xdr:colOff>476250</xdr:colOff>
      <xdr:row>14</xdr:row>
      <xdr:rowOff>161925</xdr:rowOff>
    </xdr:to>
    <xdr:sp macro="" textlink="">
      <xdr:nvSpPr>
        <xdr:cNvPr id="47" name="Cuadro de texto 41"/>
        <xdr:cNvSpPr txBox="1">
          <a:spLocks noChangeArrowheads="1"/>
        </xdr:cNvSpPr>
      </xdr:nvSpPr>
      <xdr:spPr bwMode="auto">
        <a:xfrm>
          <a:off x="2233930" y="592201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48" name="Cuadro de texto 6"/>
        <xdr:cNvSpPr txBox="1">
          <a:spLocks noChangeArrowheads="1"/>
        </xdr:cNvSpPr>
      </xdr:nvSpPr>
      <xdr:spPr bwMode="auto">
        <a:xfrm>
          <a:off x="2233930" y="33623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49" name="Cuadro de texto 7"/>
        <xdr:cNvSpPr txBox="1">
          <a:spLocks noChangeArrowheads="1"/>
        </xdr:cNvSpPr>
      </xdr:nvSpPr>
      <xdr:spPr bwMode="auto">
        <a:xfrm>
          <a:off x="2233930" y="33623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50" name="Cuadro de texto 8"/>
        <xdr:cNvSpPr txBox="1">
          <a:spLocks noChangeArrowheads="1"/>
        </xdr:cNvSpPr>
      </xdr:nvSpPr>
      <xdr:spPr bwMode="auto">
        <a:xfrm>
          <a:off x="2233930" y="33623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51" name="Cuadro de texto 9"/>
        <xdr:cNvSpPr txBox="1">
          <a:spLocks noChangeArrowheads="1"/>
        </xdr:cNvSpPr>
      </xdr:nvSpPr>
      <xdr:spPr bwMode="auto">
        <a:xfrm>
          <a:off x="2233930" y="33623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52" name="Cuadro de texto 10"/>
        <xdr:cNvSpPr txBox="1">
          <a:spLocks noChangeArrowheads="1"/>
        </xdr:cNvSpPr>
      </xdr:nvSpPr>
      <xdr:spPr bwMode="auto">
        <a:xfrm>
          <a:off x="2233930" y="33623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53" name="Cuadro de texto 11"/>
        <xdr:cNvSpPr txBox="1">
          <a:spLocks noChangeArrowheads="1"/>
        </xdr:cNvSpPr>
      </xdr:nvSpPr>
      <xdr:spPr bwMode="auto">
        <a:xfrm>
          <a:off x="2233930" y="33623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54" name="Cuadro de texto 24"/>
        <xdr:cNvSpPr txBox="1">
          <a:spLocks noChangeArrowheads="1"/>
        </xdr:cNvSpPr>
      </xdr:nvSpPr>
      <xdr:spPr bwMode="auto">
        <a:xfrm>
          <a:off x="2233930" y="33623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55" name="Cuadro de texto 25"/>
        <xdr:cNvSpPr txBox="1">
          <a:spLocks noChangeArrowheads="1"/>
        </xdr:cNvSpPr>
      </xdr:nvSpPr>
      <xdr:spPr bwMode="auto">
        <a:xfrm>
          <a:off x="2233930" y="33623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56" name="Cuadro de texto 26"/>
        <xdr:cNvSpPr txBox="1">
          <a:spLocks noChangeArrowheads="1"/>
        </xdr:cNvSpPr>
      </xdr:nvSpPr>
      <xdr:spPr bwMode="auto">
        <a:xfrm>
          <a:off x="2233930" y="33623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57" name="Cuadro de texto 27"/>
        <xdr:cNvSpPr txBox="1">
          <a:spLocks noChangeArrowheads="1"/>
        </xdr:cNvSpPr>
      </xdr:nvSpPr>
      <xdr:spPr bwMode="auto">
        <a:xfrm>
          <a:off x="2233930" y="33623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58" name="Cuadro de texto 28"/>
        <xdr:cNvSpPr txBox="1">
          <a:spLocks noChangeArrowheads="1"/>
        </xdr:cNvSpPr>
      </xdr:nvSpPr>
      <xdr:spPr bwMode="auto">
        <a:xfrm>
          <a:off x="2233930" y="33623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59" name="Cuadro de texto 29"/>
        <xdr:cNvSpPr txBox="1">
          <a:spLocks noChangeArrowheads="1"/>
        </xdr:cNvSpPr>
      </xdr:nvSpPr>
      <xdr:spPr bwMode="auto">
        <a:xfrm>
          <a:off x="2233930" y="33623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0</xdr:col>
      <xdr:colOff>409575</xdr:colOff>
      <xdr:row>18</xdr:row>
      <xdr:rowOff>0</xdr:rowOff>
    </xdr:from>
    <xdr:to>
      <xdr:col>0</xdr:col>
      <xdr:colOff>476250</xdr:colOff>
      <xdr:row>18</xdr:row>
      <xdr:rowOff>161925</xdr:rowOff>
    </xdr:to>
    <xdr:sp macro="" textlink="">
      <xdr:nvSpPr>
        <xdr:cNvPr id="60" name="Cuadro de texto 15"/>
        <xdr:cNvSpPr txBox="1">
          <a:spLocks noChangeArrowheads="1"/>
        </xdr:cNvSpPr>
      </xdr:nvSpPr>
      <xdr:spPr bwMode="auto">
        <a:xfrm>
          <a:off x="2233930" y="535559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0</xdr:col>
      <xdr:colOff>409575</xdr:colOff>
      <xdr:row>18</xdr:row>
      <xdr:rowOff>0</xdr:rowOff>
    </xdr:from>
    <xdr:to>
      <xdr:col>0</xdr:col>
      <xdr:colOff>476250</xdr:colOff>
      <xdr:row>18</xdr:row>
      <xdr:rowOff>161925</xdr:rowOff>
    </xdr:to>
    <xdr:sp macro="" textlink="">
      <xdr:nvSpPr>
        <xdr:cNvPr id="61" name="Cuadro de texto 16"/>
        <xdr:cNvSpPr txBox="1">
          <a:spLocks noChangeArrowheads="1"/>
        </xdr:cNvSpPr>
      </xdr:nvSpPr>
      <xdr:spPr bwMode="auto">
        <a:xfrm>
          <a:off x="2233930" y="535559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0</xdr:col>
      <xdr:colOff>409575</xdr:colOff>
      <xdr:row>18</xdr:row>
      <xdr:rowOff>0</xdr:rowOff>
    </xdr:from>
    <xdr:to>
      <xdr:col>0</xdr:col>
      <xdr:colOff>476250</xdr:colOff>
      <xdr:row>18</xdr:row>
      <xdr:rowOff>161925</xdr:rowOff>
    </xdr:to>
    <xdr:sp macro="" textlink="">
      <xdr:nvSpPr>
        <xdr:cNvPr id="62" name="Cuadro de texto 17"/>
        <xdr:cNvSpPr txBox="1">
          <a:spLocks noChangeArrowheads="1"/>
        </xdr:cNvSpPr>
      </xdr:nvSpPr>
      <xdr:spPr bwMode="auto">
        <a:xfrm>
          <a:off x="2233930" y="535559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0</xdr:col>
      <xdr:colOff>409575</xdr:colOff>
      <xdr:row>18</xdr:row>
      <xdr:rowOff>0</xdr:rowOff>
    </xdr:from>
    <xdr:to>
      <xdr:col>0</xdr:col>
      <xdr:colOff>476250</xdr:colOff>
      <xdr:row>18</xdr:row>
      <xdr:rowOff>161925</xdr:rowOff>
    </xdr:to>
    <xdr:sp macro="" textlink="">
      <xdr:nvSpPr>
        <xdr:cNvPr id="63" name="Cuadro de texto 30"/>
        <xdr:cNvSpPr txBox="1">
          <a:spLocks noChangeArrowheads="1"/>
        </xdr:cNvSpPr>
      </xdr:nvSpPr>
      <xdr:spPr bwMode="auto">
        <a:xfrm>
          <a:off x="2233930" y="535559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0</xdr:col>
      <xdr:colOff>409575</xdr:colOff>
      <xdr:row>18</xdr:row>
      <xdr:rowOff>0</xdr:rowOff>
    </xdr:from>
    <xdr:to>
      <xdr:col>0</xdr:col>
      <xdr:colOff>476250</xdr:colOff>
      <xdr:row>18</xdr:row>
      <xdr:rowOff>161925</xdr:rowOff>
    </xdr:to>
    <xdr:sp macro="" textlink="">
      <xdr:nvSpPr>
        <xdr:cNvPr id="64" name="Cuadro de texto 31"/>
        <xdr:cNvSpPr txBox="1">
          <a:spLocks noChangeArrowheads="1"/>
        </xdr:cNvSpPr>
      </xdr:nvSpPr>
      <xdr:spPr bwMode="auto">
        <a:xfrm>
          <a:off x="2233930" y="535559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0</xdr:col>
      <xdr:colOff>409575</xdr:colOff>
      <xdr:row>18</xdr:row>
      <xdr:rowOff>0</xdr:rowOff>
    </xdr:from>
    <xdr:to>
      <xdr:col>0</xdr:col>
      <xdr:colOff>476250</xdr:colOff>
      <xdr:row>18</xdr:row>
      <xdr:rowOff>161925</xdr:rowOff>
    </xdr:to>
    <xdr:sp macro="" textlink="">
      <xdr:nvSpPr>
        <xdr:cNvPr id="65" name="Cuadro de texto 32"/>
        <xdr:cNvSpPr txBox="1">
          <a:spLocks noChangeArrowheads="1"/>
        </xdr:cNvSpPr>
      </xdr:nvSpPr>
      <xdr:spPr bwMode="auto">
        <a:xfrm>
          <a:off x="2233930" y="535559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66" name="Cuadro de texto 18"/>
        <xdr:cNvSpPr txBox="1">
          <a:spLocks noChangeArrowheads="1"/>
        </xdr:cNvSpPr>
      </xdr:nvSpPr>
      <xdr:spPr bwMode="auto">
        <a:xfrm>
          <a:off x="2233930" y="611568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67" name="Cuadro de texto 19"/>
        <xdr:cNvSpPr txBox="1">
          <a:spLocks noChangeArrowheads="1"/>
        </xdr:cNvSpPr>
      </xdr:nvSpPr>
      <xdr:spPr bwMode="auto">
        <a:xfrm>
          <a:off x="2233930" y="611568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68" name="Cuadro de texto 20"/>
        <xdr:cNvSpPr txBox="1">
          <a:spLocks noChangeArrowheads="1"/>
        </xdr:cNvSpPr>
      </xdr:nvSpPr>
      <xdr:spPr bwMode="auto">
        <a:xfrm>
          <a:off x="2233930" y="611568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69" name="Cuadro de texto 33"/>
        <xdr:cNvSpPr txBox="1">
          <a:spLocks noChangeArrowheads="1"/>
        </xdr:cNvSpPr>
      </xdr:nvSpPr>
      <xdr:spPr bwMode="auto">
        <a:xfrm>
          <a:off x="2233930" y="611568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70" name="Cuadro de texto 34"/>
        <xdr:cNvSpPr txBox="1">
          <a:spLocks noChangeArrowheads="1"/>
        </xdr:cNvSpPr>
      </xdr:nvSpPr>
      <xdr:spPr bwMode="auto">
        <a:xfrm>
          <a:off x="2233930" y="611568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71" name="Cuadro de texto 35"/>
        <xdr:cNvSpPr txBox="1">
          <a:spLocks noChangeArrowheads="1"/>
        </xdr:cNvSpPr>
      </xdr:nvSpPr>
      <xdr:spPr bwMode="auto">
        <a:xfrm>
          <a:off x="2233930" y="611568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9526</xdr:rowOff>
    </xdr:from>
    <xdr:to>
      <xdr:col>2</xdr:col>
      <xdr:colOff>561975</xdr:colOff>
      <xdr:row>1</xdr:row>
      <xdr:rowOff>354743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5" y="9526"/>
          <a:ext cx="2543175" cy="754792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9526</xdr:rowOff>
    </xdr:from>
    <xdr:to>
      <xdr:col>2</xdr:col>
      <xdr:colOff>561975</xdr:colOff>
      <xdr:row>1</xdr:row>
      <xdr:rowOff>354743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5" y="9526"/>
          <a:ext cx="2543175" cy="754792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23</xdr:row>
      <xdr:rowOff>0</xdr:rowOff>
    </xdr:from>
    <xdr:to>
      <xdr:col>5</xdr:col>
      <xdr:colOff>476250</xdr:colOff>
      <xdr:row>23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23</xdr:row>
      <xdr:rowOff>0</xdr:rowOff>
    </xdr:from>
    <xdr:to>
      <xdr:col>5</xdr:col>
      <xdr:colOff>476250</xdr:colOff>
      <xdr:row>23</xdr:row>
      <xdr:rowOff>161925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23</xdr:row>
      <xdr:rowOff>0</xdr:rowOff>
    </xdr:from>
    <xdr:to>
      <xdr:col>5</xdr:col>
      <xdr:colOff>476250</xdr:colOff>
      <xdr:row>23</xdr:row>
      <xdr:rowOff>161925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9526</xdr:rowOff>
    </xdr:from>
    <xdr:to>
      <xdr:col>2</xdr:col>
      <xdr:colOff>561975</xdr:colOff>
      <xdr:row>1</xdr:row>
      <xdr:rowOff>354743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5" y="9526"/>
          <a:ext cx="2543175" cy="754792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9526</xdr:rowOff>
    </xdr:from>
    <xdr:to>
      <xdr:col>2</xdr:col>
      <xdr:colOff>561975</xdr:colOff>
      <xdr:row>1</xdr:row>
      <xdr:rowOff>354743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5" y="9526"/>
          <a:ext cx="2543175" cy="754792"/>
        </a:xfrm>
        <a:prstGeom prst="rect">
          <a:avLst/>
        </a:prstGeom>
      </xdr:spPr>
    </xdr:pic>
    <xdr:clientData/>
  </xdr:twoCellAnchor>
  <xdr:twoCellAnchor editAs="oneCell">
    <xdr:from>
      <xdr:col>5</xdr:col>
      <xdr:colOff>438150</xdr:colOff>
      <xdr:row>15</xdr:row>
      <xdr:rowOff>0</xdr:rowOff>
    </xdr:from>
    <xdr:to>
      <xdr:col>5</xdr:col>
      <xdr:colOff>504825</xdr:colOff>
      <xdr:row>15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772400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9526</xdr:rowOff>
    </xdr:from>
    <xdr:to>
      <xdr:col>2</xdr:col>
      <xdr:colOff>561975</xdr:colOff>
      <xdr:row>1</xdr:row>
      <xdr:rowOff>354743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9526"/>
          <a:ext cx="2543175" cy="754792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18</xdr:row>
      <xdr:rowOff>0</xdr:rowOff>
    </xdr:from>
    <xdr:to>
      <xdr:col>5</xdr:col>
      <xdr:colOff>476250</xdr:colOff>
      <xdr:row>18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18</xdr:row>
      <xdr:rowOff>0</xdr:rowOff>
    </xdr:from>
    <xdr:to>
      <xdr:col>5</xdr:col>
      <xdr:colOff>476250</xdr:colOff>
      <xdr:row>18</xdr:row>
      <xdr:rowOff>161925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18</xdr:row>
      <xdr:rowOff>0</xdr:rowOff>
    </xdr:from>
    <xdr:to>
      <xdr:col>5</xdr:col>
      <xdr:colOff>476250</xdr:colOff>
      <xdr:row>18</xdr:row>
      <xdr:rowOff>161925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9526</xdr:rowOff>
    </xdr:from>
    <xdr:to>
      <xdr:col>2</xdr:col>
      <xdr:colOff>561975</xdr:colOff>
      <xdr:row>1</xdr:row>
      <xdr:rowOff>354743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9526"/>
          <a:ext cx="2543175" cy="754792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9526</xdr:rowOff>
    </xdr:from>
    <xdr:to>
      <xdr:col>2</xdr:col>
      <xdr:colOff>561975</xdr:colOff>
      <xdr:row>1</xdr:row>
      <xdr:rowOff>354743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9526"/>
          <a:ext cx="2543175" cy="754792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20</xdr:row>
      <xdr:rowOff>0</xdr:rowOff>
    </xdr:from>
    <xdr:to>
      <xdr:col>5</xdr:col>
      <xdr:colOff>476250</xdr:colOff>
      <xdr:row>20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743825" y="88201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20</xdr:row>
      <xdr:rowOff>0</xdr:rowOff>
    </xdr:from>
    <xdr:to>
      <xdr:col>5</xdr:col>
      <xdr:colOff>476250</xdr:colOff>
      <xdr:row>20</xdr:row>
      <xdr:rowOff>161925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743825" y="88201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20</xdr:row>
      <xdr:rowOff>0</xdr:rowOff>
    </xdr:from>
    <xdr:to>
      <xdr:col>5</xdr:col>
      <xdr:colOff>476250</xdr:colOff>
      <xdr:row>20</xdr:row>
      <xdr:rowOff>161925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743825" y="88201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561975</xdr:colOff>
      <xdr:row>0</xdr:row>
      <xdr:rowOff>9525</xdr:rowOff>
    </xdr:from>
    <xdr:ext cx="2543175" cy="752475"/>
    <xdr:pic>
      <xdr:nvPicPr>
        <xdr:cNvPr id="2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525"/>
          <a:ext cx="25431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409575</xdr:colOff>
      <xdr:row>14</xdr:row>
      <xdr:rowOff>0</xdr:rowOff>
    </xdr:from>
    <xdr:ext cx="66675" cy="161925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848600" y="2667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14</xdr:row>
      <xdr:rowOff>0</xdr:rowOff>
    </xdr:from>
    <xdr:ext cx="66675" cy="16192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848600" y="2667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14</xdr:row>
      <xdr:rowOff>0</xdr:rowOff>
    </xdr:from>
    <xdr:ext cx="66675" cy="161925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848600" y="2667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14</xdr:row>
      <xdr:rowOff>0</xdr:rowOff>
    </xdr:from>
    <xdr:ext cx="66675" cy="1619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7848600" y="2667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14</xdr:row>
      <xdr:rowOff>0</xdr:rowOff>
    </xdr:from>
    <xdr:ext cx="66675" cy="161925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7848600" y="2667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14</xdr:row>
      <xdr:rowOff>0</xdr:rowOff>
    </xdr:from>
    <xdr:ext cx="66675" cy="161925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7848600" y="2667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14</xdr:row>
      <xdr:rowOff>0</xdr:rowOff>
    </xdr:from>
    <xdr:ext cx="66675" cy="161925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7848600" y="2667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14</xdr:row>
      <xdr:rowOff>0</xdr:rowOff>
    </xdr:from>
    <xdr:ext cx="66675" cy="1619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7848600" y="2667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14</xdr:row>
      <xdr:rowOff>0</xdr:rowOff>
    </xdr:from>
    <xdr:ext cx="66675" cy="161925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7848600" y="2667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14</xdr:row>
      <xdr:rowOff>0</xdr:rowOff>
    </xdr:from>
    <xdr:ext cx="66675" cy="16192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7848600" y="2667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14</xdr:row>
      <xdr:rowOff>0</xdr:rowOff>
    </xdr:from>
    <xdr:ext cx="66675" cy="16192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7848600" y="2667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14</xdr:row>
      <xdr:rowOff>0</xdr:rowOff>
    </xdr:from>
    <xdr:ext cx="66675" cy="161925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7848600" y="2667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16</xdr:row>
      <xdr:rowOff>0</xdr:rowOff>
    </xdr:from>
    <xdr:ext cx="66675" cy="161925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7848600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16</xdr:row>
      <xdr:rowOff>0</xdr:rowOff>
    </xdr:from>
    <xdr:ext cx="66675" cy="161925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7848600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16</xdr:row>
      <xdr:rowOff>0</xdr:rowOff>
    </xdr:from>
    <xdr:ext cx="66675" cy="161925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7848600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16</xdr:row>
      <xdr:rowOff>0</xdr:rowOff>
    </xdr:from>
    <xdr:ext cx="66675" cy="161925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7848600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16</xdr:row>
      <xdr:rowOff>0</xdr:rowOff>
    </xdr:from>
    <xdr:ext cx="66675" cy="161925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7848600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16</xdr:row>
      <xdr:rowOff>0</xdr:rowOff>
    </xdr:from>
    <xdr:ext cx="66675" cy="161925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7848600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16</xdr:row>
      <xdr:rowOff>0</xdr:rowOff>
    </xdr:from>
    <xdr:ext cx="66675" cy="161925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7848600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16</xdr:row>
      <xdr:rowOff>0</xdr:rowOff>
    </xdr:from>
    <xdr:ext cx="66675" cy="1619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7848600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16</xdr:row>
      <xdr:rowOff>0</xdr:rowOff>
    </xdr:from>
    <xdr:ext cx="66675" cy="161925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7848600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16</xdr:row>
      <xdr:rowOff>0</xdr:rowOff>
    </xdr:from>
    <xdr:ext cx="66675" cy="16192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7848600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16</xdr:row>
      <xdr:rowOff>0</xdr:rowOff>
    </xdr:from>
    <xdr:ext cx="66675" cy="161925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7848600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16</xdr:row>
      <xdr:rowOff>0</xdr:rowOff>
    </xdr:from>
    <xdr:ext cx="66675" cy="161925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7848600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16</xdr:row>
      <xdr:rowOff>0</xdr:rowOff>
    </xdr:from>
    <xdr:ext cx="66675" cy="161925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5781675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16</xdr:row>
      <xdr:rowOff>0</xdr:rowOff>
    </xdr:from>
    <xdr:ext cx="66675" cy="161925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5781675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16</xdr:row>
      <xdr:rowOff>0</xdr:rowOff>
    </xdr:from>
    <xdr:ext cx="66675" cy="161925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5781675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16</xdr:row>
      <xdr:rowOff>0</xdr:rowOff>
    </xdr:from>
    <xdr:ext cx="66675" cy="161925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5781675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16</xdr:row>
      <xdr:rowOff>0</xdr:rowOff>
    </xdr:from>
    <xdr:ext cx="66675" cy="161925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5781675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16</xdr:row>
      <xdr:rowOff>0</xdr:rowOff>
    </xdr:from>
    <xdr:ext cx="66675" cy="161925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5781675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16</xdr:row>
      <xdr:rowOff>0</xdr:rowOff>
    </xdr:from>
    <xdr:ext cx="66675" cy="161925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5781675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16</xdr:row>
      <xdr:rowOff>0</xdr:rowOff>
    </xdr:from>
    <xdr:ext cx="66675" cy="161925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5781675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16</xdr:row>
      <xdr:rowOff>0</xdr:rowOff>
    </xdr:from>
    <xdr:ext cx="66675" cy="16192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5781675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16</xdr:row>
      <xdr:rowOff>0</xdr:rowOff>
    </xdr:from>
    <xdr:ext cx="66675" cy="161925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5781675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16</xdr:row>
      <xdr:rowOff>0</xdr:rowOff>
    </xdr:from>
    <xdr:ext cx="66675" cy="161925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5781675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16</xdr:row>
      <xdr:rowOff>0</xdr:rowOff>
    </xdr:from>
    <xdr:ext cx="66675" cy="161925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5781675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19</xdr:row>
      <xdr:rowOff>0</xdr:rowOff>
    </xdr:from>
    <xdr:ext cx="66675" cy="161925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5781675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19</xdr:row>
      <xdr:rowOff>0</xdr:rowOff>
    </xdr:from>
    <xdr:ext cx="66675" cy="161925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5781675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19</xdr:row>
      <xdr:rowOff>0</xdr:rowOff>
    </xdr:from>
    <xdr:ext cx="66675" cy="161925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5781675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19</xdr:row>
      <xdr:rowOff>0</xdr:rowOff>
    </xdr:from>
    <xdr:ext cx="66675" cy="161925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5781675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19</xdr:row>
      <xdr:rowOff>0</xdr:rowOff>
    </xdr:from>
    <xdr:ext cx="66675" cy="161925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5781675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19</xdr:row>
      <xdr:rowOff>0</xdr:rowOff>
    </xdr:from>
    <xdr:ext cx="66675" cy="161925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5781675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19</xdr:row>
      <xdr:rowOff>0</xdr:rowOff>
    </xdr:from>
    <xdr:ext cx="66675" cy="161925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5781675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19</xdr:row>
      <xdr:rowOff>0</xdr:rowOff>
    </xdr:from>
    <xdr:ext cx="66675" cy="16192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5781675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19</xdr:row>
      <xdr:rowOff>0</xdr:rowOff>
    </xdr:from>
    <xdr:ext cx="66675" cy="161925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5781675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19</xdr:row>
      <xdr:rowOff>0</xdr:rowOff>
    </xdr:from>
    <xdr:ext cx="66675" cy="161925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5781675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19</xdr:row>
      <xdr:rowOff>0</xdr:rowOff>
    </xdr:from>
    <xdr:ext cx="66675" cy="161925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5781675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409575</xdr:colOff>
      <xdr:row>19</xdr:row>
      <xdr:rowOff>0</xdr:rowOff>
    </xdr:from>
    <xdr:ext cx="66675" cy="161925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5781675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12</xdr:row>
      <xdr:rowOff>0</xdr:rowOff>
    </xdr:from>
    <xdr:ext cx="66675" cy="161925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7848600" y="2286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12</xdr:row>
      <xdr:rowOff>0</xdr:rowOff>
    </xdr:from>
    <xdr:ext cx="66675" cy="161925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7848600" y="2286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12</xdr:row>
      <xdr:rowOff>0</xdr:rowOff>
    </xdr:from>
    <xdr:ext cx="66675" cy="161925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7848600" y="2286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12</xdr:row>
      <xdr:rowOff>0</xdr:rowOff>
    </xdr:from>
    <xdr:ext cx="66675" cy="161925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7848600" y="2286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12</xdr:row>
      <xdr:rowOff>0</xdr:rowOff>
    </xdr:from>
    <xdr:ext cx="66675" cy="161925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7848600" y="2286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12</xdr:row>
      <xdr:rowOff>0</xdr:rowOff>
    </xdr:from>
    <xdr:ext cx="66675" cy="161925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7848600" y="2286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12</xdr:row>
      <xdr:rowOff>0</xdr:rowOff>
    </xdr:from>
    <xdr:ext cx="66675" cy="16192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7848600" y="2286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12</xdr:row>
      <xdr:rowOff>0</xdr:rowOff>
    </xdr:from>
    <xdr:ext cx="66675" cy="161925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7848600" y="2286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12</xdr:row>
      <xdr:rowOff>0</xdr:rowOff>
    </xdr:from>
    <xdr:ext cx="66675" cy="161925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7848600" y="2286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12</xdr:row>
      <xdr:rowOff>0</xdr:rowOff>
    </xdr:from>
    <xdr:ext cx="66675" cy="161925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7848600" y="2286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12</xdr:row>
      <xdr:rowOff>0</xdr:rowOff>
    </xdr:from>
    <xdr:ext cx="66675" cy="161925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7848600" y="2286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12</xdr:row>
      <xdr:rowOff>0</xdr:rowOff>
    </xdr:from>
    <xdr:ext cx="66675" cy="161925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7848600" y="2286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7848600" y="3619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17</xdr:row>
      <xdr:rowOff>0</xdr:rowOff>
    </xdr:from>
    <xdr:ext cx="66675" cy="161925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784860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17</xdr:row>
      <xdr:rowOff>0</xdr:rowOff>
    </xdr:from>
    <xdr:ext cx="66675" cy="161925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784860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17</xdr:row>
      <xdr:rowOff>0</xdr:rowOff>
    </xdr:from>
    <xdr:ext cx="66675" cy="161925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784860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17</xdr:row>
      <xdr:rowOff>0</xdr:rowOff>
    </xdr:from>
    <xdr:ext cx="66675" cy="16192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784860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17</xdr:row>
      <xdr:rowOff>0</xdr:rowOff>
    </xdr:from>
    <xdr:ext cx="66675" cy="161925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784860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17</xdr:row>
      <xdr:rowOff>0</xdr:rowOff>
    </xdr:from>
    <xdr:ext cx="66675" cy="161925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784860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17</xdr:row>
      <xdr:rowOff>0</xdr:rowOff>
    </xdr:from>
    <xdr:ext cx="66675" cy="161925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784860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17</xdr:row>
      <xdr:rowOff>0</xdr:rowOff>
    </xdr:from>
    <xdr:ext cx="66675" cy="161925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784860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17</xdr:row>
      <xdr:rowOff>0</xdr:rowOff>
    </xdr:from>
    <xdr:ext cx="66675" cy="161925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784860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17</xdr:row>
      <xdr:rowOff>0</xdr:rowOff>
    </xdr:from>
    <xdr:ext cx="66675" cy="161925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784860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17</xdr:row>
      <xdr:rowOff>0</xdr:rowOff>
    </xdr:from>
    <xdr:ext cx="66675" cy="161925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784860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17</xdr:row>
      <xdr:rowOff>0</xdr:rowOff>
    </xdr:from>
    <xdr:ext cx="66675" cy="161925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784860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409575</xdr:colOff>
      <xdr:row>17</xdr:row>
      <xdr:rowOff>0</xdr:rowOff>
    </xdr:from>
    <xdr:ext cx="66675" cy="161925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977265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409575</xdr:colOff>
      <xdr:row>17</xdr:row>
      <xdr:rowOff>0</xdr:rowOff>
    </xdr:from>
    <xdr:ext cx="66675" cy="161925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977265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409575</xdr:colOff>
      <xdr:row>17</xdr:row>
      <xdr:rowOff>0</xdr:rowOff>
    </xdr:from>
    <xdr:ext cx="66675" cy="16192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977265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409575</xdr:colOff>
      <xdr:row>17</xdr:row>
      <xdr:rowOff>0</xdr:rowOff>
    </xdr:from>
    <xdr:ext cx="66675" cy="161925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977265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409575</xdr:colOff>
      <xdr:row>17</xdr:row>
      <xdr:rowOff>0</xdr:rowOff>
    </xdr:from>
    <xdr:ext cx="66675" cy="161925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977265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409575</xdr:colOff>
      <xdr:row>17</xdr:row>
      <xdr:rowOff>0</xdr:rowOff>
    </xdr:from>
    <xdr:ext cx="66675" cy="161925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977265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409575</xdr:colOff>
      <xdr:row>17</xdr:row>
      <xdr:rowOff>0</xdr:rowOff>
    </xdr:from>
    <xdr:ext cx="66675" cy="161925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977265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409575</xdr:colOff>
      <xdr:row>17</xdr:row>
      <xdr:rowOff>0</xdr:rowOff>
    </xdr:from>
    <xdr:ext cx="66675" cy="161925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977265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409575</xdr:colOff>
      <xdr:row>17</xdr:row>
      <xdr:rowOff>0</xdr:rowOff>
    </xdr:from>
    <xdr:ext cx="66675" cy="161925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977265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409575</xdr:colOff>
      <xdr:row>17</xdr:row>
      <xdr:rowOff>0</xdr:rowOff>
    </xdr:from>
    <xdr:ext cx="66675" cy="161925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977265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409575</xdr:colOff>
      <xdr:row>17</xdr:row>
      <xdr:rowOff>0</xdr:rowOff>
    </xdr:from>
    <xdr:ext cx="66675" cy="161925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977265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409575</xdr:colOff>
      <xdr:row>17</xdr:row>
      <xdr:rowOff>0</xdr:rowOff>
    </xdr:from>
    <xdr:ext cx="66675" cy="161925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9772650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13</xdr:row>
      <xdr:rowOff>0</xdr:rowOff>
    </xdr:from>
    <xdr:ext cx="66675" cy="161925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7848600" y="2476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13</xdr:row>
      <xdr:rowOff>0</xdr:rowOff>
    </xdr:from>
    <xdr:ext cx="66675" cy="16192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7848600" y="2476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13</xdr:row>
      <xdr:rowOff>0</xdr:rowOff>
    </xdr:from>
    <xdr:ext cx="66675" cy="161925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7848600" y="2476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13</xdr:row>
      <xdr:rowOff>0</xdr:rowOff>
    </xdr:from>
    <xdr:ext cx="66675" cy="161925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7848600" y="2476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13</xdr:row>
      <xdr:rowOff>0</xdr:rowOff>
    </xdr:from>
    <xdr:ext cx="66675" cy="161925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7848600" y="2476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13</xdr:row>
      <xdr:rowOff>0</xdr:rowOff>
    </xdr:from>
    <xdr:ext cx="66675" cy="161925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7848600" y="2476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13</xdr:row>
      <xdr:rowOff>0</xdr:rowOff>
    </xdr:from>
    <xdr:ext cx="66675" cy="161925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7848600" y="2476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13</xdr:row>
      <xdr:rowOff>0</xdr:rowOff>
    </xdr:from>
    <xdr:ext cx="66675" cy="161925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7848600" y="2476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13</xdr:row>
      <xdr:rowOff>0</xdr:rowOff>
    </xdr:from>
    <xdr:ext cx="66675" cy="161925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7848600" y="2476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13</xdr:row>
      <xdr:rowOff>0</xdr:rowOff>
    </xdr:from>
    <xdr:ext cx="66675" cy="161925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7848600" y="2476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13</xdr:row>
      <xdr:rowOff>0</xdr:rowOff>
    </xdr:from>
    <xdr:ext cx="66675" cy="161925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7848600" y="2476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13</xdr:row>
      <xdr:rowOff>0</xdr:rowOff>
    </xdr:from>
    <xdr:ext cx="66675" cy="161925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7848600" y="2476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9526</xdr:rowOff>
    </xdr:from>
    <xdr:to>
      <xdr:col>1</xdr:col>
      <xdr:colOff>771525</xdr:colOff>
      <xdr:row>1</xdr:row>
      <xdr:rowOff>354743</xdr:rowOff>
    </xdr:to>
    <xdr:pic>
      <xdr:nvPicPr>
        <xdr:cNvPr id="2" name="Imagen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5" y="9526"/>
          <a:ext cx="1524000" cy="754792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21</xdr:row>
      <xdr:rowOff>0</xdr:rowOff>
    </xdr:from>
    <xdr:to>
      <xdr:col>5</xdr:col>
      <xdr:colOff>476250</xdr:colOff>
      <xdr:row>21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743825" y="91725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21</xdr:row>
      <xdr:rowOff>0</xdr:rowOff>
    </xdr:from>
    <xdr:to>
      <xdr:col>5</xdr:col>
      <xdr:colOff>476250</xdr:colOff>
      <xdr:row>21</xdr:row>
      <xdr:rowOff>161925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743825" y="91725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21</xdr:row>
      <xdr:rowOff>0</xdr:rowOff>
    </xdr:from>
    <xdr:to>
      <xdr:col>5</xdr:col>
      <xdr:colOff>476250</xdr:colOff>
      <xdr:row>21</xdr:row>
      <xdr:rowOff>161925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743825" y="91725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7743825" y="74771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7743825" y="74771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7743825" y="74771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7743825" y="74771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7743825" y="74771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7743825" y="74771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7743825" y="74771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7743825" y="74771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7743825" y="74771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7743825" y="74771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7743825" y="74771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7743825" y="74771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9525</xdr:rowOff>
    </xdr:from>
    <xdr:to>
      <xdr:col>1</xdr:col>
      <xdr:colOff>209550</xdr:colOff>
      <xdr:row>1</xdr:row>
      <xdr:rowOff>352425</xdr:rowOff>
    </xdr:to>
    <xdr:pic>
      <xdr:nvPicPr>
        <xdr:cNvPr id="2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525"/>
          <a:ext cx="962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21</xdr:row>
      <xdr:rowOff>0</xdr:rowOff>
    </xdr:from>
    <xdr:to>
      <xdr:col>5</xdr:col>
      <xdr:colOff>476250</xdr:colOff>
      <xdr:row>21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743825" y="90678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21</xdr:row>
      <xdr:rowOff>0</xdr:rowOff>
    </xdr:from>
    <xdr:to>
      <xdr:col>5</xdr:col>
      <xdr:colOff>476250</xdr:colOff>
      <xdr:row>21</xdr:row>
      <xdr:rowOff>161925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743825" y="90678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21</xdr:row>
      <xdr:rowOff>0</xdr:rowOff>
    </xdr:from>
    <xdr:to>
      <xdr:col>5</xdr:col>
      <xdr:colOff>476250</xdr:colOff>
      <xdr:row>21</xdr:row>
      <xdr:rowOff>161925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743825" y="90678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7743825" y="737235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7743825" y="737235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7743825" y="737235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7743825" y="737235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7743825" y="737235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7743825" y="737235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7743825" y="737235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7743825" y="737235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7743825" y="737235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7743825" y="737235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7743825" y="737235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7743825" y="737235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9525</xdr:rowOff>
    </xdr:from>
    <xdr:to>
      <xdr:col>2</xdr:col>
      <xdr:colOff>561975</xdr:colOff>
      <xdr:row>1</xdr:row>
      <xdr:rowOff>352425</xdr:rowOff>
    </xdr:to>
    <xdr:pic>
      <xdr:nvPicPr>
        <xdr:cNvPr id="2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525"/>
          <a:ext cx="25431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17</xdr:row>
      <xdr:rowOff>0</xdr:rowOff>
    </xdr:from>
    <xdr:to>
      <xdr:col>5</xdr:col>
      <xdr:colOff>476250</xdr:colOff>
      <xdr:row>17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743825" y="1624965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17</xdr:row>
      <xdr:rowOff>0</xdr:rowOff>
    </xdr:from>
    <xdr:to>
      <xdr:col>5</xdr:col>
      <xdr:colOff>476250</xdr:colOff>
      <xdr:row>17</xdr:row>
      <xdr:rowOff>161925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743825" y="1624965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17</xdr:row>
      <xdr:rowOff>0</xdr:rowOff>
    </xdr:from>
    <xdr:to>
      <xdr:col>5</xdr:col>
      <xdr:colOff>476250</xdr:colOff>
      <xdr:row>17</xdr:row>
      <xdr:rowOff>161925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743825" y="1624965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7743825" y="8915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7743825" y="8915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7743825" y="8915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7743825" y="8915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7743825" y="8915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7743825" y="8915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7743825" y="148685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7743825" y="148685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7743825" y="148685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409575</xdr:colOff>
      <xdr:row>16</xdr:row>
      <xdr:rowOff>0</xdr:rowOff>
    </xdr:from>
    <xdr:ext cx="66675" cy="161925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7743825" y="10477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16</xdr:row>
      <xdr:rowOff>0</xdr:rowOff>
    </xdr:from>
    <xdr:ext cx="66675" cy="161925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7743825" y="10477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16</xdr:row>
      <xdr:rowOff>0</xdr:rowOff>
    </xdr:from>
    <xdr:ext cx="66675" cy="161925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7743825" y="10477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7743825" y="122777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7743825" y="122777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7743825" y="122777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7743825" y="148685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7743825" y="148685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7743825" y="148685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7743825" y="8915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7743825" y="8915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7743825" y="8915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7743825" y="8915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7743825" y="8915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7743825" y="89154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7743825" y="10477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7743825" y="10477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7743825" y="10477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7743825" y="122777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7743825" y="122777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5</xdr:col>
      <xdr:colOff>409575</xdr:colOff>
      <xdr:row>16</xdr:row>
      <xdr:rowOff>0</xdr:rowOff>
    </xdr:from>
    <xdr:to>
      <xdr:col>5</xdr:col>
      <xdr:colOff>476250</xdr:colOff>
      <xdr:row>16</xdr:row>
      <xdr:rowOff>161925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7743825" y="1227772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9526</xdr:rowOff>
    </xdr:from>
    <xdr:to>
      <xdr:col>2</xdr:col>
      <xdr:colOff>561975</xdr:colOff>
      <xdr:row>1</xdr:row>
      <xdr:rowOff>354743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5" y="9526"/>
          <a:ext cx="2543175" cy="754792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22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22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22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561975</xdr:colOff>
      <xdr:row>0</xdr:row>
      <xdr:rowOff>9525</xdr:rowOff>
    </xdr:from>
    <xdr:ext cx="1076325" cy="752475"/>
    <xdr:pic>
      <xdr:nvPicPr>
        <xdr:cNvPr id="2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525"/>
          <a:ext cx="10763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409575</xdr:colOff>
      <xdr:row>14</xdr:row>
      <xdr:rowOff>0</xdr:rowOff>
    </xdr:from>
    <xdr:ext cx="66675" cy="161925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219575" y="2857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14</xdr:row>
      <xdr:rowOff>0</xdr:rowOff>
    </xdr:from>
    <xdr:ext cx="66675" cy="16192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219575" y="2857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14</xdr:row>
      <xdr:rowOff>0</xdr:rowOff>
    </xdr:from>
    <xdr:ext cx="66675" cy="161925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219575" y="2857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20</xdr:row>
      <xdr:rowOff>0</xdr:rowOff>
    </xdr:from>
    <xdr:ext cx="66675" cy="1619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219575" y="3429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20</xdr:row>
      <xdr:rowOff>0</xdr:rowOff>
    </xdr:from>
    <xdr:ext cx="66675" cy="161925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219575" y="3429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20</xdr:row>
      <xdr:rowOff>0</xdr:rowOff>
    </xdr:from>
    <xdr:ext cx="66675" cy="161925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219575" y="3429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20</xdr:row>
      <xdr:rowOff>0</xdr:rowOff>
    </xdr:from>
    <xdr:ext cx="66675" cy="161925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219575" y="3429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20</xdr:row>
      <xdr:rowOff>0</xdr:rowOff>
    </xdr:from>
    <xdr:ext cx="66675" cy="1619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219575" y="3429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20</xdr:row>
      <xdr:rowOff>0</xdr:rowOff>
    </xdr:from>
    <xdr:ext cx="66675" cy="161925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4219575" y="3429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20</xdr:row>
      <xdr:rowOff>0</xdr:rowOff>
    </xdr:from>
    <xdr:ext cx="66675" cy="16192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4219575" y="3429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20</xdr:row>
      <xdr:rowOff>0</xdr:rowOff>
    </xdr:from>
    <xdr:ext cx="66675" cy="16192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219575" y="3429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20</xdr:row>
      <xdr:rowOff>0</xdr:rowOff>
    </xdr:from>
    <xdr:ext cx="66675" cy="161925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4219575" y="3429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20</xdr:row>
      <xdr:rowOff>0</xdr:rowOff>
    </xdr:from>
    <xdr:ext cx="66675" cy="161925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4219575" y="3429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20</xdr:row>
      <xdr:rowOff>0</xdr:rowOff>
    </xdr:from>
    <xdr:ext cx="66675" cy="161925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4219575" y="3429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20</xdr:row>
      <xdr:rowOff>0</xdr:rowOff>
    </xdr:from>
    <xdr:ext cx="66675" cy="161925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219575" y="3429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20</xdr:row>
      <xdr:rowOff>0</xdr:rowOff>
    </xdr:from>
    <xdr:ext cx="66675" cy="161925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4219575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20</xdr:row>
      <xdr:rowOff>0</xdr:rowOff>
    </xdr:from>
    <xdr:ext cx="66675" cy="161925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4219575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20</xdr:row>
      <xdr:rowOff>0</xdr:rowOff>
    </xdr:from>
    <xdr:ext cx="66675" cy="161925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4219575" y="32385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4219575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4219575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19</xdr:row>
      <xdr:rowOff>0</xdr:rowOff>
    </xdr:from>
    <xdr:ext cx="66675" cy="161925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4219575" y="3048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21</xdr:row>
      <xdr:rowOff>0</xdr:rowOff>
    </xdr:from>
    <xdr:ext cx="66675" cy="16192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219575" y="3810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21</xdr:row>
      <xdr:rowOff>0</xdr:rowOff>
    </xdr:from>
    <xdr:ext cx="66675" cy="161925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4219575" y="3810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21</xdr:row>
      <xdr:rowOff>0</xdr:rowOff>
    </xdr:from>
    <xdr:ext cx="66675" cy="161925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4219575" y="38100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409575</xdr:colOff>
      <xdr:row>21</xdr:row>
      <xdr:rowOff>0</xdr:rowOff>
    </xdr:from>
    <xdr:to>
      <xdr:col>5</xdr:col>
      <xdr:colOff>476250</xdr:colOff>
      <xdr:row>21</xdr:row>
      <xdr:rowOff>161925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21</xdr:row>
      <xdr:rowOff>0</xdr:rowOff>
    </xdr:from>
    <xdr:to>
      <xdr:col>5</xdr:col>
      <xdr:colOff>476250</xdr:colOff>
      <xdr:row>21</xdr:row>
      <xdr:rowOff>161925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21</xdr:row>
      <xdr:rowOff>0</xdr:rowOff>
    </xdr:from>
    <xdr:to>
      <xdr:col>5</xdr:col>
      <xdr:colOff>476250</xdr:colOff>
      <xdr:row>21</xdr:row>
      <xdr:rowOff>161925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409575</xdr:colOff>
      <xdr:row>14</xdr:row>
      <xdr:rowOff>0</xdr:rowOff>
    </xdr:from>
    <xdr:to>
      <xdr:col>5</xdr:col>
      <xdr:colOff>476250</xdr:colOff>
      <xdr:row>14</xdr:row>
      <xdr:rowOff>161925</xdr:rowOff>
    </xdr:to>
    <xdr:sp macro="" textlink="">
      <xdr:nvSpPr>
        <xdr:cNvPr id="30" name="Cuadro de texto 33"/>
        <xdr:cNvSpPr txBox="1">
          <a:spLocks noChangeArrowheads="1"/>
        </xdr:cNvSpPr>
      </xdr:nvSpPr>
      <xdr:spPr bwMode="auto">
        <a:xfrm>
          <a:off x="3604260" y="343979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14</xdr:row>
      <xdr:rowOff>0</xdr:rowOff>
    </xdr:from>
    <xdr:to>
      <xdr:col>5</xdr:col>
      <xdr:colOff>476250</xdr:colOff>
      <xdr:row>14</xdr:row>
      <xdr:rowOff>161925</xdr:rowOff>
    </xdr:to>
    <xdr:sp macro="" textlink="">
      <xdr:nvSpPr>
        <xdr:cNvPr id="31" name="Cuadro de texto 20"/>
        <xdr:cNvSpPr txBox="1">
          <a:spLocks noChangeArrowheads="1"/>
        </xdr:cNvSpPr>
      </xdr:nvSpPr>
      <xdr:spPr bwMode="auto">
        <a:xfrm>
          <a:off x="3604260" y="343979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14</xdr:row>
      <xdr:rowOff>0</xdr:rowOff>
    </xdr:from>
    <xdr:to>
      <xdr:col>5</xdr:col>
      <xdr:colOff>476250</xdr:colOff>
      <xdr:row>14</xdr:row>
      <xdr:rowOff>161925</xdr:rowOff>
    </xdr:to>
    <xdr:sp macro="" textlink="">
      <xdr:nvSpPr>
        <xdr:cNvPr id="32" name="Cuadro de texto 19"/>
        <xdr:cNvSpPr txBox="1">
          <a:spLocks noChangeArrowheads="1"/>
        </xdr:cNvSpPr>
      </xdr:nvSpPr>
      <xdr:spPr bwMode="auto">
        <a:xfrm>
          <a:off x="3604260" y="343979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33" name="Cuadro de texto 18"/>
        <xdr:cNvSpPr txBox="1">
          <a:spLocks noChangeArrowheads="1"/>
        </xdr:cNvSpPr>
      </xdr:nvSpPr>
      <xdr:spPr bwMode="auto">
        <a:xfrm>
          <a:off x="3604260" y="443674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34" name="Cuadro de texto 2"/>
        <xdr:cNvSpPr txBox="1">
          <a:spLocks noChangeArrowheads="1"/>
        </xdr:cNvSpPr>
      </xdr:nvSpPr>
      <xdr:spPr bwMode="auto">
        <a:xfrm>
          <a:off x="3604260" y="443674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35" name="Cuadro de texto 1"/>
        <xdr:cNvSpPr txBox="1">
          <a:spLocks noChangeArrowheads="1"/>
        </xdr:cNvSpPr>
      </xdr:nvSpPr>
      <xdr:spPr bwMode="auto">
        <a:xfrm>
          <a:off x="3604260" y="443674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14</xdr:row>
      <xdr:rowOff>0</xdr:rowOff>
    </xdr:from>
    <xdr:to>
      <xdr:col>5</xdr:col>
      <xdr:colOff>476250</xdr:colOff>
      <xdr:row>14</xdr:row>
      <xdr:rowOff>161925</xdr:rowOff>
    </xdr:to>
    <xdr:sp macro="" textlink="">
      <xdr:nvSpPr>
        <xdr:cNvPr id="36" name="Cuadro de texto 58"/>
        <xdr:cNvSpPr txBox="1">
          <a:spLocks noChangeArrowheads="1"/>
        </xdr:cNvSpPr>
      </xdr:nvSpPr>
      <xdr:spPr bwMode="auto">
        <a:xfrm>
          <a:off x="2220595" y="647763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14</xdr:row>
      <xdr:rowOff>0</xdr:rowOff>
    </xdr:from>
    <xdr:to>
      <xdr:col>5</xdr:col>
      <xdr:colOff>476250</xdr:colOff>
      <xdr:row>14</xdr:row>
      <xdr:rowOff>161925</xdr:rowOff>
    </xdr:to>
    <xdr:sp macro="" textlink="">
      <xdr:nvSpPr>
        <xdr:cNvPr id="37" name="Cuadro de texto 57"/>
        <xdr:cNvSpPr txBox="1">
          <a:spLocks noChangeArrowheads="1"/>
        </xdr:cNvSpPr>
      </xdr:nvSpPr>
      <xdr:spPr bwMode="auto">
        <a:xfrm>
          <a:off x="2220595" y="647763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14</xdr:row>
      <xdr:rowOff>0</xdr:rowOff>
    </xdr:from>
    <xdr:to>
      <xdr:col>5</xdr:col>
      <xdr:colOff>476250</xdr:colOff>
      <xdr:row>14</xdr:row>
      <xdr:rowOff>161925</xdr:rowOff>
    </xdr:to>
    <xdr:sp macro="" textlink="">
      <xdr:nvSpPr>
        <xdr:cNvPr id="38" name="Cuadro de texto 56"/>
        <xdr:cNvSpPr txBox="1">
          <a:spLocks noChangeArrowheads="1"/>
        </xdr:cNvSpPr>
      </xdr:nvSpPr>
      <xdr:spPr bwMode="auto">
        <a:xfrm>
          <a:off x="2220595" y="647763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14</xdr:row>
      <xdr:rowOff>0</xdr:rowOff>
    </xdr:from>
    <xdr:to>
      <xdr:col>5</xdr:col>
      <xdr:colOff>476250</xdr:colOff>
      <xdr:row>14</xdr:row>
      <xdr:rowOff>161925</xdr:rowOff>
    </xdr:to>
    <xdr:sp macro="" textlink="">
      <xdr:nvSpPr>
        <xdr:cNvPr id="39" name="Cuadro de texto 55"/>
        <xdr:cNvSpPr txBox="1">
          <a:spLocks noChangeArrowheads="1"/>
        </xdr:cNvSpPr>
      </xdr:nvSpPr>
      <xdr:spPr bwMode="auto">
        <a:xfrm>
          <a:off x="2220595" y="647763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14</xdr:row>
      <xdr:rowOff>0</xdr:rowOff>
    </xdr:from>
    <xdr:to>
      <xdr:col>5</xdr:col>
      <xdr:colOff>476250</xdr:colOff>
      <xdr:row>14</xdr:row>
      <xdr:rowOff>161925</xdr:rowOff>
    </xdr:to>
    <xdr:sp macro="" textlink="">
      <xdr:nvSpPr>
        <xdr:cNvPr id="40" name="Cuadro de texto 54"/>
        <xdr:cNvSpPr txBox="1">
          <a:spLocks noChangeArrowheads="1"/>
        </xdr:cNvSpPr>
      </xdr:nvSpPr>
      <xdr:spPr bwMode="auto">
        <a:xfrm>
          <a:off x="2220595" y="647763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41" name="Cuadro de texto 53"/>
        <xdr:cNvSpPr txBox="1">
          <a:spLocks noChangeArrowheads="1"/>
        </xdr:cNvSpPr>
      </xdr:nvSpPr>
      <xdr:spPr bwMode="auto">
        <a:xfrm>
          <a:off x="2220595" y="263334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42" name="Cuadro de texto 52"/>
        <xdr:cNvSpPr txBox="1">
          <a:spLocks noChangeArrowheads="1"/>
        </xdr:cNvSpPr>
      </xdr:nvSpPr>
      <xdr:spPr bwMode="auto">
        <a:xfrm>
          <a:off x="2220595" y="263334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43" name="Cuadro de texto 51"/>
        <xdr:cNvSpPr txBox="1">
          <a:spLocks noChangeArrowheads="1"/>
        </xdr:cNvSpPr>
      </xdr:nvSpPr>
      <xdr:spPr bwMode="auto">
        <a:xfrm>
          <a:off x="2220595" y="263334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44" name="Cuadro de texto 50"/>
        <xdr:cNvSpPr txBox="1">
          <a:spLocks noChangeArrowheads="1"/>
        </xdr:cNvSpPr>
      </xdr:nvSpPr>
      <xdr:spPr bwMode="auto">
        <a:xfrm>
          <a:off x="2220595" y="263334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45" name="Cuadro de texto 49"/>
        <xdr:cNvSpPr txBox="1">
          <a:spLocks noChangeArrowheads="1"/>
        </xdr:cNvSpPr>
      </xdr:nvSpPr>
      <xdr:spPr bwMode="auto">
        <a:xfrm>
          <a:off x="2220595" y="263334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46" name="Cuadro de texto 48"/>
        <xdr:cNvSpPr txBox="1">
          <a:spLocks noChangeArrowheads="1"/>
        </xdr:cNvSpPr>
      </xdr:nvSpPr>
      <xdr:spPr bwMode="auto">
        <a:xfrm>
          <a:off x="2220595" y="263334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20</xdr:row>
      <xdr:rowOff>0</xdr:rowOff>
    </xdr:from>
    <xdr:to>
      <xdr:col>5</xdr:col>
      <xdr:colOff>476250</xdr:colOff>
      <xdr:row>20</xdr:row>
      <xdr:rowOff>161925</xdr:rowOff>
    </xdr:to>
    <xdr:sp macro="" textlink="">
      <xdr:nvSpPr>
        <xdr:cNvPr id="47" name="Cuadro de texto 47"/>
        <xdr:cNvSpPr txBox="1">
          <a:spLocks noChangeArrowheads="1"/>
        </xdr:cNvSpPr>
      </xdr:nvSpPr>
      <xdr:spPr bwMode="auto">
        <a:xfrm>
          <a:off x="2220595" y="419354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20</xdr:row>
      <xdr:rowOff>0</xdr:rowOff>
    </xdr:from>
    <xdr:to>
      <xdr:col>5</xdr:col>
      <xdr:colOff>476250</xdr:colOff>
      <xdr:row>20</xdr:row>
      <xdr:rowOff>161925</xdr:rowOff>
    </xdr:to>
    <xdr:sp macro="" textlink="">
      <xdr:nvSpPr>
        <xdr:cNvPr id="48" name="Cuadro de texto 46"/>
        <xdr:cNvSpPr txBox="1">
          <a:spLocks noChangeArrowheads="1"/>
        </xdr:cNvSpPr>
      </xdr:nvSpPr>
      <xdr:spPr bwMode="auto">
        <a:xfrm>
          <a:off x="2220595" y="419354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20</xdr:row>
      <xdr:rowOff>0</xdr:rowOff>
    </xdr:from>
    <xdr:to>
      <xdr:col>5</xdr:col>
      <xdr:colOff>476250</xdr:colOff>
      <xdr:row>20</xdr:row>
      <xdr:rowOff>161925</xdr:rowOff>
    </xdr:to>
    <xdr:sp macro="" textlink="">
      <xdr:nvSpPr>
        <xdr:cNvPr id="49" name="Cuadro de texto 45"/>
        <xdr:cNvSpPr txBox="1">
          <a:spLocks noChangeArrowheads="1"/>
        </xdr:cNvSpPr>
      </xdr:nvSpPr>
      <xdr:spPr bwMode="auto">
        <a:xfrm>
          <a:off x="2220595" y="419354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20</xdr:row>
      <xdr:rowOff>0</xdr:rowOff>
    </xdr:from>
    <xdr:to>
      <xdr:col>5</xdr:col>
      <xdr:colOff>476250</xdr:colOff>
      <xdr:row>20</xdr:row>
      <xdr:rowOff>161925</xdr:rowOff>
    </xdr:to>
    <xdr:sp macro="" textlink="">
      <xdr:nvSpPr>
        <xdr:cNvPr id="50" name="Cuadro de texto 44"/>
        <xdr:cNvSpPr txBox="1">
          <a:spLocks noChangeArrowheads="1"/>
        </xdr:cNvSpPr>
      </xdr:nvSpPr>
      <xdr:spPr bwMode="auto">
        <a:xfrm>
          <a:off x="2220595" y="419354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20</xdr:row>
      <xdr:rowOff>0</xdr:rowOff>
    </xdr:from>
    <xdr:to>
      <xdr:col>5</xdr:col>
      <xdr:colOff>476250</xdr:colOff>
      <xdr:row>20</xdr:row>
      <xdr:rowOff>161925</xdr:rowOff>
    </xdr:to>
    <xdr:sp macro="" textlink="">
      <xdr:nvSpPr>
        <xdr:cNvPr id="51" name="Cuadro de texto 43"/>
        <xdr:cNvSpPr txBox="1">
          <a:spLocks noChangeArrowheads="1"/>
        </xdr:cNvSpPr>
      </xdr:nvSpPr>
      <xdr:spPr bwMode="auto">
        <a:xfrm>
          <a:off x="2220595" y="419354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20</xdr:row>
      <xdr:rowOff>0</xdr:rowOff>
    </xdr:from>
    <xdr:to>
      <xdr:col>5</xdr:col>
      <xdr:colOff>476250</xdr:colOff>
      <xdr:row>20</xdr:row>
      <xdr:rowOff>161925</xdr:rowOff>
    </xdr:to>
    <xdr:sp macro="" textlink="">
      <xdr:nvSpPr>
        <xdr:cNvPr id="52" name="Cuadro de texto 42"/>
        <xdr:cNvSpPr txBox="1">
          <a:spLocks noChangeArrowheads="1"/>
        </xdr:cNvSpPr>
      </xdr:nvSpPr>
      <xdr:spPr bwMode="auto">
        <a:xfrm>
          <a:off x="2220595" y="419354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20</xdr:row>
      <xdr:rowOff>0</xdr:rowOff>
    </xdr:from>
    <xdr:to>
      <xdr:col>5</xdr:col>
      <xdr:colOff>476250</xdr:colOff>
      <xdr:row>20</xdr:row>
      <xdr:rowOff>161925</xdr:rowOff>
    </xdr:to>
    <xdr:sp macro="" textlink="">
      <xdr:nvSpPr>
        <xdr:cNvPr id="53" name="Cuadro de texto 23"/>
        <xdr:cNvSpPr txBox="1">
          <a:spLocks noChangeArrowheads="1"/>
        </xdr:cNvSpPr>
      </xdr:nvSpPr>
      <xdr:spPr bwMode="auto">
        <a:xfrm>
          <a:off x="2220595" y="419354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20</xdr:row>
      <xdr:rowOff>0</xdr:rowOff>
    </xdr:from>
    <xdr:to>
      <xdr:col>5</xdr:col>
      <xdr:colOff>476250</xdr:colOff>
      <xdr:row>20</xdr:row>
      <xdr:rowOff>161925</xdr:rowOff>
    </xdr:to>
    <xdr:sp macro="" textlink="">
      <xdr:nvSpPr>
        <xdr:cNvPr id="54" name="Cuadro de texto 22"/>
        <xdr:cNvSpPr txBox="1">
          <a:spLocks noChangeArrowheads="1"/>
        </xdr:cNvSpPr>
      </xdr:nvSpPr>
      <xdr:spPr bwMode="auto">
        <a:xfrm>
          <a:off x="2220595" y="419354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20</xdr:row>
      <xdr:rowOff>0</xdr:rowOff>
    </xdr:from>
    <xdr:to>
      <xdr:col>5</xdr:col>
      <xdr:colOff>476250</xdr:colOff>
      <xdr:row>20</xdr:row>
      <xdr:rowOff>161925</xdr:rowOff>
    </xdr:to>
    <xdr:sp macro="" textlink="">
      <xdr:nvSpPr>
        <xdr:cNvPr id="55" name="Cuadro de texto 21"/>
        <xdr:cNvSpPr txBox="1">
          <a:spLocks noChangeArrowheads="1"/>
        </xdr:cNvSpPr>
      </xdr:nvSpPr>
      <xdr:spPr bwMode="auto">
        <a:xfrm>
          <a:off x="2220595" y="419354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20</xdr:row>
      <xdr:rowOff>0</xdr:rowOff>
    </xdr:from>
    <xdr:to>
      <xdr:col>5</xdr:col>
      <xdr:colOff>476250</xdr:colOff>
      <xdr:row>20</xdr:row>
      <xdr:rowOff>161925</xdr:rowOff>
    </xdr:to>
    <xdr:sp macro="" textlink="">
      <xdr:nvSpPr>
        <xdr:cNvPr id="56" name="Cuadro de texto 14"/>
        <xdr:cNvSpPr txBox="1">
          <a:spLocks noChangeArrowheads="1"/>
        </xdr:cNvSpPr>
      </xdr:nvSpPr>
      <xdr:spPr bwMode="auto">
        <a:xfrm>
          <a:off x="2220595" y="419354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20</xdr:row>
      <xdr:rowOff>0</xdr:rowOff>
    </xdr:from>
    <xdr:to>
      <xdr:col>5</xdr:col>
      <xdr:colOff>476250</xdr:colOff>
      <xdr:row>20</xdr:row>
      <xdr:rowOff>161925</xdr:rowOff>
    </xdr:to>
    <xdr:sp macro="" textlink="">
      <xdr:nvSpPr>
        <xdr:cNvPr id="57" name="Cuadro de texto 13"/>
        <xdr:cNvSpPr txBox="1">
          <a:spLocks noChangeArrowheads="1"/>
        </xdr:cNvSpPr>
      </xdr:nvSpPr>
      <xdr:spPr bwMode="auto">
        <a:xfrm>
          <a:off x="2220595" y="419354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20</xdr:row>
      <xdr:rowOff>0</xdr:rowOff>
    </xdr:from>
    <xdr:to>
      <xdr:col>5</xdr:col>
      <xdr:colOff>476250</xdr:colOff>
      <xdr:row>20</xdr:row>
      <xdr:rowOff>161925</xdr:rowOff>
    </xdr:to>
    <xdr:sp macro="" textlink="">
      <xdr:nvSpPr>
        <xdr:cNvPr id="58" name="Cuadro de texto 12"/>
        <xdr:cNvSpPr txBox="1">
          <a:spLocks noChangeArrowheads="1"/>
        </xdr:cNvSpPr>
      </xdr:nvSpPr>
      <xdr:spPr bwMode="auto">
        <a:xfrm>
          <a:off x="2220595" y="419354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20</xdr:row>
      <xdr:rowOff>0</xdr:rowOff>
    </xdr:from>
    <xdr:to>
      <xdr:col>5</xdr:col>
      <xdr:colOff>476250</xdr:colOff>
      <xdr:row>20</xdr:row>
      <xdr:rowOff>161925</xdr:rowOff>
    </xdr:to>
    <xdr:sp macro="" textlink="">
      <xdr:nvSpPr>
        <xdr:cNvPr id="59" name="Cuadro de texto 5"/>
        <xdr:cNvSpPr txBox="1">
          <a:spLocks noChangeArrowheads="1"/>
        </xdr:cNvSpPr>
      </xdr:nvSpPr>
      <xdr:spPr bwMode="auto">
        <a:xfrm>
          <a:off x="2220595" y="419354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20</xdr:row>
      <xdr:rowOff>0</xdr:rowOff>
    </xdr:from>
    <xdr:to>
      <xdr:col>5</xdr:col>
      <xdr:colOff>476250</xdr:colOff>
      <xdr:row>20</xdr:row>
      <xdr:rowOff>161925</xdr:rowOff>
    </xdr:to>
    <xdr:sp macro="" textlink="">
      <xdr:nvSpPr>
        <xdr:cNvPr id="60" name="Cuadro de texto 4"/>
        <xdr:cNvSpPr txBox="1">
          <a:spLocks noChangeArrowheads="1"/>
        </xdr:cNvSpPr>
      </xdr:nvSpPr>
      <xdr:spPr bwMode="auto">
        <a:xfrm>
          <a:off x="2220595" y="419354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20</xdr:row>
      <xdr:rowOff>0</xdr:rowOff>
    </xdr:from>
    <xdr:to>
      <xdr:col>5</xdr:col>
      <xdr:colOff>476250</xdr:colOff>
      <xdr:row>20</xdr:row>
      <xdr:rowOff>161925</xdr:rowOff>
    </xdr:to>
    <xdr:sp macro="" textlink="">
      <xdr:nvSpPr>
        <xdr:cNvPr id="61" name="Cuadro de texto 3"/>
        <xdr:cNvSpPr txBox="1">
          <a:spLocks noChangeArrowheads="1"/>
        </xdr:cNvSpPr>
      </xdr:nvSpPr>
      <xdr:spPr bwMode="auto">
        <a:xfrm>
          <a:off x="2220595" y="419354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9526</xdr:rowOff>
    </xdr:from>
    <xdr:to>
      <xdr:col>2</xdr:col>
      <xdr:colOff>400050</xdr:colOff>
      <xdr:row>1</xdr:row>
      <xdr:rowOff>354743</xdr:rowOff>
    </xdr:to>
    <xdr:pic>
      <xdr:nvPicPr>
        <xdr:cNvPr id="2" name="Imagen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5" y="9526"/>
          <a:ext cx="2381250" cy="754792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743825" y="79248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743825" y="79248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743825" y="79248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7743825" y="57816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7743825" y="57816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7743825" y="57816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7743825" y="57816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7743825" y="57816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7743825" y="57816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7743825" y="57816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7743825" y="57816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7743825" y="57816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7743825" y="57816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7743825" y="57816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7743825" y="57816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25</xdr:row>
      <xdr:rowOff>0</xdr:rowOff>
    </xdr:from>
    <xdr:to>
      <xdr:col>5</xdr:col>
      <xdr:colOff>476250</xdr:colOff>
      <xdr:row>25</xdr:row>
      <xdr:rowOff>161925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7743825" y="113347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25</xdr:row>
      <xdr:rowOff>0</xdr:rowOff>
    </xdr:from>
    <xdr:to>
      <xdr:col>5</xdr:col>
      <xdr:colOff>476250</xdr:colOff>
      <xdr:row>25</xdr:row>
      <xdr:rowOff>161925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7743825" y="113347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25</xdr:row>
      <xdr:rowOff>0</xdr:rowOff>
    </xdr:from>
    <xdr:to>
      <xdr:col>5</xdr:col>
      <xdr:colOff>476250</xdr:colOff>
      <xdr:row>25</xdr:row>
      <xdr:rowOff>161925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7743825" y="113347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409575</xdr:colOff>
      <xdr:row>24</xdr:row>
      <xdr:rowOff>0</xdr:rowOff>
    </xdr:from>
    <xdr:ext cx="66675" cy="161925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7743825" y="87249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24</xdr:row>
      <xdr:rowOff>0</xdr:rowOff>
    </xdr:from>
    <xdr:ext cx="66675" cy="1619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7743825" y="87249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24</xdr:row>
      <xdr:rowOff>0</xdr:rowOff>
    </xdr:from>
    <xdr:ext cx="66675" cy="161925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7743825" y="87249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24</xdr:row>
      <xdr:rowOff>0</xdr:rowOff>
    </xdr:from>
    <xdr:ext cx="66675" cy="16192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7743825" y="87249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24</xdr:row>
      <xdr:rowOff>0</xdr:rowOff>
    </xdr:from>
    <xdr:ext cx="66675" cy="161925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7743825" y="87249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24</xdr:row>
      <xdr:rowOff>0</xdr:rowOff>
    </xdr:from>
    <xdr:ext cx="66675" cy="161925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7743825" y="87249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24</xdr:row>
      <xdr:rowOff>0</xdr:rowOff>
    </xdr:from>
    <xdr:ext cx="66675" cy="161925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7743825" y="87249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24</xdr:row>
      <xdr:rowOff>0</xdr:rowOff>
    </xdr:from>
    <xdr:ext cx="66675" cy="161925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7743825" y="87249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24</xdr:row>
      <xdr:rowOff>0</xdr:rowOff>
    </xdr:from>
    <xdr:ext cx="66675" cy="161925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7743825" y="87249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24</xdr:row>
      <xdr:rowOff>0</xdr:rowOff>
    </xdr:from>
    <xdr:ext cx="66675" cy="161925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7743825" y="87249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24</xdr:row>
      <xdr:rowOff>0</xdr:rowOff>
    </xdr:from>
    <xdr:ext cx="66675" cy="161925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7743825" y="87249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24</xdr:row>
      <xdr:rowOff>0</xdr:rowOff>
    </xdr:from>
    <xdr:ext cx="66675" cy="161925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7743825" y="87249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33" name="Cuadro de texto 3"/>
        <xdr:cNvSpPr txBox="1">
          <a:spLocks noChangeArrowheads="1"/>
        </xdr:cNvSpPr>
      </xdr:nvSpPr>
      <xdr:spPr bwMode="auto">
        <a:xfrm>
          <a:off x="3604260" y="461518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34" name="Cuadro de texto 4"/>
        <xdr:cNvSpPr txBox="1">
          <a:spLocks noChangeArrowheads="1"/>
        </xdr:cNvSpPr>
      </xdr:nvSpPr>
      <xdr:spPr bwMode="auto">
        <a:xfrm>
          <a:off x="3604260" y="461518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35" name="Cuadro de texto 5"/>
        <xdr:cNvSpPr txBox="1">
          <a:spLocks noChangeArrowheads="1"/>
        </xdr:cNvSpPr>
      </xdr:nvSpPr>
      <xdr:spPr bwMode="auto">
        <a:xfrm>
          <a:off x="3604260" y="461518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36" name="Cuadro de texto 6"/>
        <xdr:cNvSpPr txBox="1">
          <a:spLocks noChangeArrowheads="1"/>
        </xdr:cNvSpPr>
      </xdr:nvSpPr>
      <xdr:spPr bwMode="auto">
        <a:xfrm>
          <a:off x="3604260" y="461518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37" name="Cuadro de texto 7"/>
        <xdr:cNvSpPr txBox="1">
          <a:spLocks noChangeArrowheads="1"/>
        </xdr:cNvSpPr>
      </xdr:nvSpPr>
      <xdr:spPr bwMode="auto">
        <a:xfrm>
          <a:off x="3604260" y="461518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38" name="Cuadro de texto 8"/>
        <xdr:cNvSpPr txBox="1">
          <a:spLocks noChangeArrowheads="1"/>
        </xdr:cNvSpPr>
      </xdr:nvSpPr>
      <xdr:spPr bwMode="auto">
        <a:xfrm>
          <a:off x="3604260" y="461518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39" name="Cuadro de texto 9"/>
        <xdr:cNvSpPr txBox="1">
          <a:spLocks noChangeArrowheads="1"/>
        </xdr:cNvSpPr>
      </xdr:nvSpPr>
      <xdr:spPr bwMode="auto">
        <a:xfrm>
          <a:off x="3604260" y="461518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40" name="Cuadro de texto 10"/>
        <xdr:cNvSpPr txBox="1">
          <a:spLocks noChangeArrowheads="1"/>
        </xdr:cNvSpPr>
      </xdr:nvSpPr>
      <xdr:spPr bwMode="auto">
        <a:xfrm>
          <a:off x="3604260" y="461518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41" name="Cuadro de texto 11"/>
        <xdr:cNvSpPr txBox="1">
          <a:spLocks noChangeArrowheads="1"/>
        </xdr:cNvSpPr>
      </xdr:nvSpPr>
      <xdr:spPr bwMode="auto">
        <a:xfrm>
          <a:off x="3604260" y="461518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42" name="Cuadro de texto 12"/>
        <xdr:cNvSpPr txBox="1">
          <a:spLocks noChangeArrowheads="1"/>
        </xdr:cNvSpPr>
      </xdr:nvSpPr>
      <xdr:spPr bwMode="auto">
        <a:xfrm>
          <a:off x="3604260" y="461518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43" name="Cuadro de texto 13"/>
        <xdr:cNvSpPr txBox="1">
          <a:spLocks noChangeArrowheads="1"/>
        </xdr:cNvSpPr>
      </xdr:nvSpPr>
      <xdr:spPr bwMode="auto">
        <a:xfrm>
          <a:off x="3604260" y="461518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44" name="Cuadro de texto 14"/>
        <xdr:cNvSpPr txBox="1">
          <a:spLocks noChangeArrowheads="1"/>
        </xdr:cNvSpPr>
      </xdr:nvSpPr>
      <xdr:spPr bwMode="auto">
        <a:xfrm>
          <a:off x="3604260" y="461518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45" name="Cuadro de texto 15"/>
        <xdr:cNvSpPr txBox="1">
          <a:spLocks noChangeArrowheads="1"/>
        </xdr:cNvSpPr>
      </xdr:nvSpPr>
      <xdr:spPr bwMode="auto">
        <a:xfrm>
          <a:off x="3604260" y="461518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46" name="Cuadro de texto 16"/>
        <xdr:cNvSpPr txBox="1">
          <a:spLocks noChangeArrowheads="1"/>
        </xdr:cNvSpPr>
      </xdr:nvSpPr>
      <xdr:spPr bwMode="auto">
        <a:xfrm>
          <a:off x="3604260" y="461518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47" name="Cuadro de texto 17"/>
        <xdr:cNvSpPr txBox="1">
          <a:spLocks noChangeArrowheads="1"/>
        </xdr:cNvSpPr>
      </xdr:nvSpPr>
      <xdr:spPr bwMode="auto">
        <a:xfrm>
          <a:off x="3604260" y="461518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48" name="Cuadro de texto 21"/>
        <xdr:cNvSpPr txBox="1">
          <a:spLocks noChangeArrowheads="1"/>
        </xdr:cNvSpPr>
      </xdr:nvSpPr>
      <xdr:spPr bwMode="auto">
        <a:xfrm>
          <a:off x="3604260" y="77679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49" name="Cuadro de texto 22"/>
        <xdr:cNvSpPr txBox="1">
          <a:spLocks noChangeArrowheads="1"/>
        </xdr:cNvSpPr>
      </xdr:nvSpPr>
      <xdr:spPr bwMode="auto">
        <a:xfrm>
          <a:off x="3604260" y="77679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50" name="Cuadro de texto 23"/>
        <xdr:cNvSpPr txBox="1">
          <a:spLocks noChangeArrowheads="1"/>
        </xdr:cNvSpPr>
      </xdr:nvSpPr>
      <xdr:spPr bwMode="auto">
        <a:xfrm>
          <a:off x="3604260" y="77679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51" name="Cuadro de texto 24"/>
        <xdr:cNvSpPr txBox="1">
          <a:spLocks noChangeArrowheads="1"/>
        </xdr:cNvSpPr>
      </xdr:nvSpPr>
      <xdr:spPr bwMode="auto">
        <a:xfrm>
          <a:off x="3604260" y="77679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52" name="Cuadro de texto 25"/>
        <xdr:cNvSpPr txBox="1">
          <a:spLocks noChangeArrowheads="1"/>
        </xdr:cNvSpPr>
      </xdr:nvSpPr>
      <xdr:spPr bwMode="auto">
        <a:xfrm>
          <a:off x="3604260" y="77679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53" name="Cuadro de texto 26"/>
        <xdr:cNvSpPr txBox="1">
          <a:spLocks noChangeArrowheads="1"/>
        </xdr:cNvSpPr>
      </xdr:nvSpPr>
      <xdr:spPr bwMode="auto">
        <a:xfrm>
          <a:off x="3604260" y="77679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54" name="Cuadro de texto 27"/>
        <xdr:cNvSpPr txBox="1">
          <a:spLocks noChangeArrowheads="1"/>
        </xdr:cNvSpPr>
      </xdr:nvSpPr>
      <xdr:spPr bwMode="auto">
        <a:xfrm>
          <a:off x="3604260" y="77679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55" name="Cuadro de texto 28"/>
        <xdr:cNvSpPr txBox="1">
          <a:spLocks noChangeArrowheads="1"/>
        </xdr:cNvSpPr>
      </xdr:nvSpPr>
      <xdr:spPr bwMode="auto">
        <a:xfrm>
          <a:off x="3604260" y="77679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56" name="Cuadro de texto 29"/>
        <xdr:cNvSpPr txBox="1">
          <a:spLocks noChangeArrowheads="1"/>
        </xdr:cNvSpPr>
      </xdr:nvSpPr>
      <xdr:spPr bwMode="auto">
        <a:xfrm>
          <a:off x="3604260" y="77679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57" name="Cuadro de texto 30"/>
        <xdr:cNvSpPr txBox="1">
          <a:spLocks noChangeArrowheads="1"/>
        </xdr:cNvSpPr>
      </xdr:nvSpPr>
      <xdr:spPr bwMode="auto">
        <a:xfrm>
          <a:off x="3604260" y="77679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58" name="Cuadro de texto 31"/>
        <xdr:cNvSpPr txBox="1">
          <a:spLocks noChangeArrowheads="1"/>
        </xdr:cNvSpPr>
      </xdr:nvSpPr>
      <xdr:spPr bwMode="auto">
        <a:xfrm>
          <a:off x="3604260" y="77679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59" name="Cuadro de texto 32"/>
        <xdr:cNvSpPr txBox="1">
          <a:spLocks noChangeArrowheads="1"/>
        </xdr:cNvSpPr>
      </xdr:nvSpPr>
      <xdr:spPr bwMode="auto">
        <a:xfrm>
          <a:off x="3604260" y="77679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60" name="Cuadro de texto 113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61" name="Cuadro de texto 112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62" name="Cuadro de texto 111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63" name="Cuadro de texto 110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64" name="Cuadro de texto 109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65" name="Cuadro de texto 108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66" name="Cuadro de texto 107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67" name="Cuadro de texto 106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68" name="Cuadro de texto 105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69" name="Cuadro de texto 104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70" name="Cuadro de texto 103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71" name="Cuadro de texto 102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72" name="Cuadro de texto 101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73" name="Cuadro de texto 100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74" name="Cuadro de texto 99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75" name="Cuadro de texto 98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76" name="Cuadro de texto 97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77" name="Cuadro de texto 96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78" name="Cuadro de texto 95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79" name="Cuadro de texto 94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80" name="Cuadro de texto 93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81" name="Cuadro de texto 92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82" name="Cuadro de texto 91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83" name="Cuadro de texto 90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84" name="Cuadro de texto 89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85" name="Cuadro de texto 88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86" name="Cuadro de texto 87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87" name="Cuadro de texto 86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88" name="Cuadro de texto 85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15</xdr:row>
      <xdr:rowOff>0</xdr:rowOff>
    </xdr:from>
    <xdr:to>
      <xdr:col>5</xdr:col>
      <xdr:colOff>476250</xdr:colOff>
      <xdr:row>15</xdr:row>
      <xdr:rowOff>161925</xdr:rowOff>
    </xdr:to>
    <xdr:sp macro="" textlink="">
      <xdr:nvSpPr>
        <xdr:cNvPr id="89" name="Cuadro de texto 84"/>
        <xdr:cNvSpPr txBox="1">
          <a:spLocks noChangeArrowheads="1"/>
        </xdr:cNvSpPr>
      </xdr:nvSpPr>
      <xdr:spPr bwMode="auto">
        <a:xfrm>
          <a:off x="2214880" y="598233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90" name="Cuadro de texto 83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91" name="Cuadro de texto 82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92" name="Cuadro de texto 81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93" name="Cuadro de texto 80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94" name="Cuadro de texto 79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95" name="Cuadro de texto 78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96" name="Cuadro de texto 77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97" name="Cuadro de texto 76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98" name="Cuadro de texto 75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99" name="Cuadro de texto 74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100" name="Cuadro de texto 73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101" name="Cuadro de texto 72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102" name="Cuadro de texto 71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103" name="Cuadro de texto 70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104" name="Cuadro de texto 69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105" name="Cuadro de texto 68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106" name="Cuadro de texto 67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107" name="Cuadro de texto 66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108" name="Cuadro de texto 65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109" name="Cuadro de texto 64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110" name="Cuadro de texto 63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111" name="Cuadro de texto 62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112" name="Cuadro de texto 61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5</xdr:col>
      <xdr:colOff>409575</xdr:colOff>
      <xdr:row>24</xdr:row>
      <xdr:rowOff>0</xdr:rowOff>
    </xdr:from>
    <xdr:to>
      <xdr:col>5</xdr:col>
      <xdr:colOff>476250</xdr:colOff>
      <xdr:row>24</xdr:row>
      <xdr:rowOff>161925</xdr:rowOff>
    </xdr:to>
    <xdr:sp macro="" textlink="">
      <xdr:nvSpPr>
        <xdr:cNvPr id="113" name="Cuadro de texto 60"/>
        <xdr:cNvSpPr txBox="1">
          <a:spLocks noChangeArrowheads="1"/>
        </xdr:cNvSpPr>
      </xdr:nvSpPr>
      <xdr:spPr bwMode="auto">
        <a:xfrm>
          <a:off x="2214880" y="527875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CO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9526</xdr:rowOff>
    </xdr:from>
    <xdr:to>
      <xdr:col>2</xdr:col>
      <xdr:colOff>561975</xdr:colOff>
      <xdr:row>1</xdr:row>
      <xdr:rowOff>354743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5" y="9526"/>
          <a:ext cx="2543175" cy="754792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18</xdr:row>
      <xdr:rowOff>0</xdr:rowOff>
    </xdr:from>
    <xdr:to>
      <xdr:col>5</xdr:col>
      <xdr:colOff>476250</xdr:colOff>
      <xdr:row>18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18</xdr:row>
      <xdr:rowOff>0</xdr:rowOff>
    </xdr:from>
    <xdr:to>
      <xdr:col>5</xdr:col>
      <xdr:colOff>476250</xdr:colOff>
      <xdr:row>18</xdr:row>
      <xdr:rowOff>161925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18</xdr:row>
      <xdr:rowOff>0</xdr:rowOff>
    </xdr:from>
    <xdr:to>
      <xdr:col>5</xdr:col>
      <xdr:colOff>476250</xdr:colOff>
      <xdr:row>18</xdr:row>
      <xdr:rowOff>161925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743825" y="110680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9526</xdr:rowOff>
    </xdr:from>
    <xdr:to>
      <xdr:col>2</xdr:col>
      <xdr:colOff>561975</xdr:colOff>
      <xdr:row>1</xdr:row>
      <xdr:rowOff>354743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9526"/>
          <a:ext cx="2543175" cy="754792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743825" y="91535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743825" y="91535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19</xdr:row>
      <xdr:rowOff>0</xdr:rowOff>
    </xdr:from>
    <xdr:to>
      <xdr:col>5</xdr:col>
      <xdr:colOff>476250</xdr:colOff>
      <xdr:row>19</xdr:row>
      <xdr:rowOff>161925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743825" y="91535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O25"/>
  <sheetViews>
    <sheetView topLeftCell="T1" zoomScale="60" zoomScaleNormal="60" workbookViewId="0">
      <selection activeCell="AM17" sqref="AM17"/>
    </sheetView>
  </sheetViews>
  <sheetFormatPr baseColWidth="10" defaultRowHeight="15"/>
  <cols>
    <col min="1" max="1" width="19.7109375" customWidth="1"/>
    <col min="2" max="2" width="18.42578125" customWidth="1"/>
    <col min="3" max="3" width="15.85546875" customWidth="1"/>
    <col min="4" max="4" width="25" customWidth="1"/>
    <col min="5" max="5" width="31" style="43" customWidth="1"/>
    <col min="6" max="6" width="34.85546875" customWidth="1"/>
    <col min="7" max="7" width="18.5703125" style="34" customWidth="1"/>
    <col min="8" max="8" width="14" customWidth="1"/>
    <col min="9" max="9" width="17.5703125" customWidth="1"/>
    <col min="10" max="10" width="11.42578125" customWidth="1"/>
    <col min="11" max="11" width="13.42578125" style="30" customWidth="1"/>
    <col min="12" max="24" width="15.85546875" customWidth="1"/>
    <col min="25" max="27" width="15.42578125" customWidth="1"/>
    <col min="28" max="31" width="11.42578125" customWidth="1"/>
    <col min="32" max="37" width="21.140625" customWidth="1"/>
    <col min="38" max="41" width="16.42578125" customWidth="1"/>
    <col min="223" max="223" width="19.7109375" customWidth="1"/>
    <col min="224" max="224" width="18.42578125" customWidth="1"/>
    <col min="225" max="225" width="15.85546875" customWidth="1"/>
    <col min="226" max="226" width="25" customWidth="1"/>
    <col min="227" max="227" width="31" customWidth="1"/>
    <col min="228" max="228" width="34.85546875" customWidth="1"/>
    <col min="229" max="229" width="18.5703125" customWidth="1"/>
    <col min="230" max="230" width="14" customWidth="1"/>
    <col min="231" max="231" width="15.140625" customWidth="1"/>
    <col min="234" max="236" width="8.28515625" customWidth="1"/>
    <col min="239" max="241" width="7.85546875" customWidth="1"/>
    <col min="244" max="246" width="8" customWidth="1"/>
    <col min="249" max="251" width="8" customWidth="1"/>
    <col min="254" max="256" width="7.85546875" customWidth="1"/>
    <col min="259" max="259" width="12.5703125" customWidth="1"/>
    <col min="260" max="260" width="15.7109375" customWidth="1"/>
    <col min="261" max="261" width="14.85546875" customWidth="1"/>
    <col min="262" max="262" width="13.5703125" customWidth="1"/>
    <col min="263" max="263" width="14.7109375" customWidth="1"/>
    <col min="264" max="264" width="14" customWidth="1"/>
    <col min="265" max="265" width="12.85546875" customWidth="1"/>
    <col min="266" max="266" width="15" customWidth="1"/>
    <col min="267" max="267" width="14.5703125" customWidth="1"/>
    <col min="268" max="268" width="13.42578125" customWidth="1"/>
    <col min="269" max="269" width="15" customWidth="1"/>
    <col min="270" max="270" width="14.42578125" customWidth="1"/>
    <col min="271" max="271" width="28.42578125" customWidth="1"/>
    <col min="479" max="479" width="19.7109375" customWidth="1"/>
    <col min="480" max="480" width="18.42578125" customWidth="1"/>
    <col min="481" max="481" width="15.85546875" customWidth="1"/>
    <col min="482" max="482" width="25" customWidth="1"/>
    <col min="483" max="483" width="31" customWidth="1"/>
    <col min="484" max="484" width="34.85546875" customWidth="1"/>
    <col min="485" max="485" width="18.5703125" customWidth="1"/>
    <col min="486" max="486" width="14" customWidth="1"/>
    <col min="487" max="487" width="15.140625" customWidth="1"/>
    <col min="490" max="492" width="8.28515625" customWidth="1"/>
    <col min="495" max="497" width="7.85546875" customWidth="1"/>
    <col min="500" max="502" width="8" customWidth="1"/>
    <col min="505" max="507" width="8" customWidth="1"/>
    <col min="510" max="512" width="7.85546875" customWidth="1"/>
    <col min="515" max="515" width="12.5703125" customWidth="1"/>
    <col min="516" max="516" width="15.7109375" customWidth="1"/>
    <col min="517" max="517" width="14.85546875" customWidth="1"/>
    <col min="518" max="518" width="13.5703125" customWidth="1"/>
    <col min="519" max="519" width="14.7109375" customWidth="1"/>
    <col min="520" max="520" width="14" customWidth="1"/>
    <col min="521" max="521" width="12.85546875" customWidth="1"/>
    <col min="522" max="522" width="15" customWidth="1"/>
    <col min="523" max="523" width="14.5703125" customWidth="1"/>
    <col min="524" max="524" width="13.42578125" customWidth="1"/>
    <col min="525" max="525" width="15" customWidth="1"/>
    <col min="526" max="526" width="14.42578125" customWidth="1"/>
    <col min="527" max="527" width="28.42578125" customWidth="1"/>
    <col min="735" max="735" width="19.7109375" customWidth="1"/>
    <col min="736" max="736" width="18.42578125" customWidth="1"/>
    <col min="737" max="737" width="15.85546875" customWidth="1"/>
    <col min="738" max="738" width="25" customWidth="1"/>
    <col min="739" max="739" width="31" customWidth="1"/>
    <col min="740" max="740" width="34.85546875" customWidth="1"/>
    <col min="741" max="741" width="18.5703125" customWidth="1"/>
    <col min="742" max="742" width="14" customWidth="1"/>
    <col min="743" max="743" width="15.140625" customWidth="1"/>
    <col min="746" max="748" width="8.28515625" customWidth="1"/>
    <col min="751" max="753" width="7.85546875" customWidth="1"/>
    <col min="756" max="758" width="8" customWidth="1"/>
    <col min="761" max="763" width="8" customWidth="1"/>
    <col min="766" max="768" width="7.85546875" customWidth="1"/>
    <col min="771" max="771" width="12.5703125" customWidth="1"/>
    <col min="772" max="772" width="15.7109375" customWidth="1"/>
    <col min="773" max="773" width="14.85546875" customWidth="1"/>
    <col min="774" max="774" width="13.5703125" customWidth="1"/>
    <col min="775" max="775" width="14.7109375" customWidth="1"/>
    <col min="776" max="776" width="14" customWidth="1"/>
    <col min="777" max="777" width="12.85546875" customWidth="1"/>
    <col min="778" max="778" width="15" customWidth="1"/>
    <col min="779" max="779" width="14.5703125" customWidth="1"/>
    <col min="780" max="780" width="13.42578125" customWidth="1"/>
    <col min="781" max="781" width="15" customWidth="1"/>
    <col min="782" max="782" width="14.42578125" customWidth="1"/>
    <col min="783" max="783" width="28.42578125" customWidth="1"/>
    <col min="991" max="991" width="19.7109375" customWidth="1"/>
    <col min="992" max="992" width="18.42578125" customWidth="1"/>
    <col min="993" max="993" width="15.85546875" customWidth="1"/>
    <col min="994" max="994" width="25" customWidth="1"/>
    <col min="995" max="995" width="31" customWidth="1"/>
    <col min="996" max="996" width="34.85546875" customWidth="1"/>
    <col min="997" max="997" width="18.5703125" customWidth="1"/>
    <col min="998" max="998" width="14" customWidth="1"/>
    <col min="999" max="999" width="15.140625" customWidth="1"/>
    <col min="1002" max="1004" width="8.28515625" customWidth="1"/>
    <col min="1007" max="1009" width="7.85546875" customWidth="1"/>
    <col min="1012" max="1014" width="8" customWidth="1"/>
    <col min="1017" max="1019" width="8" customWidth="1"/>
    <col min="1022" max="1024" width="7.85546875" customWidth="1"/>
    <col min="1027" max="1027" width="12.5703125" customWidth="1"/>
    <col min="1028" max="1028" width="15.7109375" customWidth="1"/>
    <col min="1029" max="1029" width="14.85546875" customWidth="1"/>
    <col min="1030" max="1030" width="13.5703125" customWidth="1"/>
    <col min="1031" max="1031" width="14.7109375" customWidth="1"/>
    <col min="1032" max="1032" width="14" customWidth="1"/>
    <col min="1033" max="1033" width="12.85546875" customWidth="1"/>
    <col min="1034" max="1034" width="15" customWidth="1"/>
    <col min="1035" max="1035" width="14.5703125" customWidth="1"/>
    <col min="1036" max="1036" width="13.42578125" customWidth="1"/>
    <col min="1037" max="1037" width="15" customWidth="1"/>
    <col min="1038" max="1038" width="14.42578125" customWidth="1"/>
    <col min="1039" max="1039" width="28.42578125" customWidth="1"/>
    <col min="1247" max="1247" width="19.7109375" customWidth="1"/>
    <col min="1248" max="1248" width="18.42578125" customWidth="1"/>
    <col min="1249" max="1249" width="15.85546875" customWidth="1"/>
    <col min="1250" max="1250" width="25" customWidth="1"/>
    <col min="1251" max="1251" width="31" customWidth="1"/>
    <col min="1252" max="1252" width="34.85546875" customWidth="1"/>
    <col min="1253" max="1253" width="18.5703125" customWidth="1"/>
    <col min="1254" max="1254" width="14" customWidth="1"/>
    <col min="1255" max="1255" width="15.140625" customWidth="1"/>
    <col min="1258" max="1260" width="8.28515625" customWidth="1"/>
    <col min="1263" max="1265" width="7.85546875" customWidth="1"/>
    <col min="1268" max="1270" width="8" customWidth="1"/>
    <col min="1273" max="1275" width="8" customWidth="1"/>
    <col min="1278" max="1280" width="7.85546875" customWidth="1"/>
    <col min="1283" max="1283" width="12.5703125" customWidth="1"/>
    <col min="1284" max="1284" width="15.7109375" customWidth="1"/>
    <col min="1285" max="1285" width="14.85546875" customWidth="1"/>
    <col min="1286" max="1286" width="13.5703125" customWidth="1"/>
    <col min="1287" max="1287" width="14.7109375" customWidth="1"/>
    <col min="1288" max="1288" width="14" customWidth="1"/>
    <col min="1289" max="1289" width="12.85546875" customWidth="1"/>
    <col min="1290" max="1290" width="15" customWidth="1"/>
    <col min="1291" max="1291" width="14.5703125" customWidth="1"/>
    <col min="1292" max="1292" width="13.42578125" customWidth="1"/>
    <col min="1293" max="1293" width="15" customWidth="1"/>
    <col min="1294" max="1294" width="14.42578125" customWidth="1"/>
    <col min="1295" max="1295" width="28.42578125" customWidth="1"/>
    <col min="1503" max="1503" width="19.7109375" customWidth="1"/>
    <col min="1504" max="1504" width="18.42578125" customWidth="1"/>
    <col min="1505" max="1505" width="15.85546875" customWidth="1"/>
    <col min="1506" max="1506" width="25" customWidth="1"/>
    <col min="1507" max="1507" width="31" customWidth="1"/>
    <col min="1508" max="1508" width="34.85546875" customWidth="1"/>
    <col min="1509" max="1509" width="18.5703125" customWidth="1"/>
    <col min="1510" max="1510" width="14" customWidth="1"/>
    <col min="1511" max="1511" width="15.140625" customWidth="1"/>
    <col min="1514" max="1516" width="8.28515625" customWidth="1"/>
    <col min="1519" max="1521" width="7.85546875" customWidth="1"/>
    <col min="1524" max="1526" width="8" customWidth="1"/>
    <col min="1529" max="1531" width="8" customWidth="1"/>
    <col min="1534" max="1536" width="7.85546875" customWidth="1"/>
    <col min="1539" max="1539" width="12.5703125" customWidth="1"/>
    <col min="1540" max="1540" width="15.7109375" customWidth="1"/>
    <col min="1541" max="1541" width="14.85546875" customWidth="1"/>
    <col min="1542" max="1542" width="13.5703125" customWidth="1"/>
    <col min="1543" max="1543" width="14.7109375" customWidth="1"/>
    <col min="1544" max="1544" width="14" customWidth="1"/>
    <col min="1545" max="1545" width="12.85546875" customWidth="1"/>
    <col min="1546" max="1546" width="15" customWidth="1"/>
    <col min="1547" max="1547" width="14.5703125" customWidth="1"/>
    <col min="1548" max="1548" width="13.42578125" customWidth="1"/>
    <col min="1549" max="1549" width="15" customWidth="1"/>
    <col min="1550" max="1550" width="14.42578125" customWidth="1"/>
    <col min="1551" max="1551" width="28.42578125" customWidth="1"/>
    <col min="1759" max="1759" width="19.7109375" customWidth="1"/>
    <col min="1760" max="1760" width="18.42578125" customWidth="1"/>
    <col min="1761" max="1761" width="15.85546875" customWidth="1"/>
    <col min="1762" max="1762" width="25" customWidth="1"/>
    <col min="1763" max="1763" width="31" customWidth="1"/>
    <col min="1764" max="1764" width="34.85546875" customWidth="1"/>
    <col min="1765" max="1765" width="18.5703125" customWidth="1"/>
    <col min="1766" max="1766" width="14" customWidth="1"/>
    <col min="1767" max="1767" width="15.140625" customWidth="1"/>
    <col min="1770" max="1772" width="8.28515625" customWidth="1"/>
    <col min="1775" max="1777" width="7.85546875" customWidth="1"/>
    <col min="1780" max="1782" width="8" customWidth="1"/>
    <col min="1785" max="1787" width="8" customWidth="1"/>
    <col min="1790" max="1792" width="7.85546875" customWidth="1"/>
    <col min="1795" max="1795" width="12.5703125" customWidth="1"/>
    <col min="1796" max="1796" width="15.7109375" customWidth="1"/>
    <col min="1797" max="1797" width="14.85546875" customWidth="1"/>
    <col min="1798" max="1798" width="13.5703125" customWidth="1"/>
    <col min="1799" max="1799" width="14.7109375" customWidth="1"/>
    <col min="1800" max="1800" width="14" customWidth="1"/>
    <col min="1801" max="1801" width="12.85546875" customWidth="1"/>
    <col min="1802" max="1802" width="15" customWidth="1"/>
    <col min="1803" max="1803" width="14.5703125" customWidth="1"/>
    <col min="1804" max="1804" width="13.42578125" customWidth="1"/>
    <col min="1805" max="1805" width="15" customWidth="1"/>
    <col min="1806" max="1806" width="14.42578125" customWidth="1"/>
    <col min="1807" max="1807" width="28.42578125" customWidth="1"/>
    <col min="2015" max="2015" width="19.7109375" customWidth="1"/>
    <col min="2016" max="2016" width="18.42578125" customWidth="1"/>
    <col min="2017" max="2017" width="15.85546875" customWidth="1"/>
    <col min="2018" max="2018" width="25" customWidth="1"/>
    <col min="2019" max="2019" width="31" customWidth="1"/>
    <col min="2020" max="2020" width="34.85546875" customWidth="1"/>
    <col min="2021" max="2021" width="18.5703125" customWidth="1"/>
    <col min="2022" max="2022" width="14" customWidth="1"/>
    <col min="2023" max="2023" width="15.140625" customWidth="1"/>
    <col min="2026" max="2028" width="8.28515625" customWidth="1"/>
    <col min="2031" max="2033" width="7.85546875" customWidth="1"/>
    <col min="2036" max="2038" width="8" customWidth="1"/>
    <col min="2041" max="2043" width="8" customWidth="1"/>
    <col min="2046" max="2048" width="7.85546875" customWidth="1"/>
    <col min="2051" max="2051" width="12.5703125" customWidth="1"/>
    <col min="2052" max="2052" width="15.7109375" customWidth="1"/>
    <col min="2053" max="2053" width="14.85546875" customWidth="1"/>
    <col min="2054" max="2054" width="13.5703125" customWidth="1"/>
    <col min="2055" max="2055" width="14.7109375" customWidth="1"/>
    <col min="2056" max="2056" width="14" customWidth="1"/>
    <col min="2057" max="2057" width="12.85546875" customWidth="1"/>
    <col min="2058" max="2058" width="15" customWidth="1"/>
    <col min="2059" max="2059" width="14.5703125" customWidth="1"/>
    <col min="2060" max="2060" width="13.42578125" customWidth="1"/>
    <col min="2061" max="2061" width="15" customWidth="1"/>
    <col min="2062" max="2062" width="14.42578125" customWidth="1"/>
    <col min="2063" max="2063" width="28.42578125" customWidth="1"/>
    <col min="2271" max="2271" width="19.7109375" customWidth="1"/>
    <col min="2272" max="2272" width="18.42578125" customWidth="1"/>
    <col min="2273" max="2273" width="15.85546875" customWidth="1"/>
    <col min="2274" max="2274" width="25" customWidth="1"/>
    <col min="2275" max="2275" width="31" customWidth="1"/>
    <col min="2276" max="2276" width="34.85546875" customWidth="1"/>
    <col min="2277" max="2277" width="18.5703125" customWidth="1"/>
    <col min="2278" max="2278" width="14" customWidth="1"/>
    <col min="2279" max="2279" width="15.140625" customWidth="1"/>
    <col min="2282" max="2284" width="8.28515625" customWidth="1"/>
    <col min="2287" max="2289" width="7.85546875" customWidth="1"/>
    <col min="2292" max="2294" width="8" customWidth="1"/>
    <col min="2297" max="2299" width="8" customWidth="1"/>
    <col min="2302" max="2304" width="7.85546875" customWidth="1"/>
    <col min="2307" max="2307" width="12.5703125" customWidth="1"/>
    <col min="2308" max="2308" width="15.7109375" customWidth="1"/>
    <col min="2309" max="2309" width="14.85546875" customWidth="1"/>
    <col min="2310" max="2310" width="13.5703125" customWidth="1"/>
    <col min="2311" max="2311" width="14.7109375" customWidth="1"/>
    <col min="2312" max="2312" width="14" customWidth="1"/>
    <col min="2313" max="2313" width="12.85546875" customWidth="1"/>
    <col min="2314" max="2314" width="15" customWidth="1"/>
    <col min="2315" max="2315" width="14.5703125" customWidth="1"/>
    <col min="2316" max="2316" width="13.42578125" customWidth="1"/>
    <col min="2317" max="2317" width="15" customWidth="1"/>
    <col min="2318" max="2318" width="14.42578125" customWidth="1"/>
    <col min="2319" max="2319" width="28.42578125" customWidth="1"/>
    <col min="2527" max="2527" width="19.7109375" customWidth="1"/>
    <col min="2528" max="2528" width="18.42578125" customWidth="1"/>
    <col min="2529" max="2529" width="15.85546875" customWidth="1"/>
    <col min="2530" max="2530" width="25" customWidth="1"/>
    <col min="2531" max="2531" width="31" customWidth="1"/>
    <col min="2532" max="2532" width="34.85546875" customWidth="1"/>
    <col min="2533" max="2533" width="18.5703125" customWidth="1"/>
    <col min="2534" max="2534" width="14" customWidth="1"/>
    <col min="2535" max="2535" width="15.140625" customWidth="1"/>
    <col min="2538" max="2540" width="8.28515625" customWidth="1"/>
    <col min="2543" max="2545" width="7.85546875" customWidth="1"/>
    <col min="2548" max="2550" width="8" customWidth="1"/>
    <col min="2553" max="2555" width="8" customWidth="1"/>
    <col min="2558" max="2560" width="7.85546875" customWidth="1"/>
    <col min="2563" max="2563" width="12.5703125" customWidth="1"/>
    <col min="2564" max="2564" width="15.7109375" customWidth="1"/>
    <col min="2565" max="2565" width="14.85546875" customWidth="1"/>
    <col min="2566" max="2566" width="13.5703125" customWidth="1"/>
    <col min="2567" max="2567" width="14.7109375" customWidth="1"/>
    <col min="2568" max="2568" width="14" customWidth="1"/>
    <col min="2569" max="2569" width="12.85546875" customWidth="1"/>
    <col min="2570" max="2570" width="15" customWidth="1"/>
    <col min="2571" max="2571" width="14.5703125" customWidth="1"/>
    <col min="2572" max="2572" width="13.42578125" customWidth="1"/>
    <col min="2573" max="2573" width="15" customWidth="1"/>
    <col min="2574" max="2574" width="14.42578125" customWidth="1"/>
    <col min="2575" max="2575" width="28.42578125" customWidth="1"/>
    <col min="2783" max="2783" width="19.7109375" customWidth="1"/>
    <col min="2784" max="2784" width="18.42578125" customWidth="1"/>
    <col min="2785" max="2785" width="15.85546875" customWidth="1"/>
    <col min="2786" max="2786" width="25" customWidth="1"/>
    <col min="2787" max="2787" width="31" customWidth="1"/>
    <col min="2788" max="2788" width="34.85546875" customWidth="1"/>
    <col min="2789" max="2789" width="18.5703125" customWidth="1"/>
    <col min="2790" max="2790" width="14" customWidth="1"/>
    <col min="2791" max="2791" width="15.140625" customWidth="1"/>
    <col min="2794" max="2796" width="8.28515625" customWidth="1"/>
    <col min="2799" max="2801" width="7.85546875" customWidth="1"/>
    <col min="2804" max="2806" width="8" customWidth="1"/>
    <col min="2809" max="2811" width="8" customWidth="1"/>
    <col min="2814" max="2816" width="7.85546875" customWidth="1"/>
    <col min="2819" max="2819" width="12.5703125" customWidth="1"/>
    <col min="2820" max="2820" width="15.7109375" customWidth="1"/>
    <col min="2821" max="2821" width="14.85546875" customWidth="1"/>
    <col min="2822" max="2822" width="13.5703125" customWidth="1"/>
    <col min="2823" max="2823" width="14.7109375" customWidth="1"/>
    <col min="2824" max="2824" width="14" customWidth="1"/>
    <col min="2825" max="2825" width="12.85546875" customWidth="1"/>
    <col min="2826" max="2826" width="15" customWidth="1"/>
    <col min="2827" max="2827" width="14.5703125" customWidth="1"/>
    <col min="2828" max="2828" width="13.42578125" customWidth="1"/>
    <col min="2829" max="2829" width="15" customWidth="1"/>
    <col min="2830" max="2830" width="14.42578125" customWidth="1"/>
    <col min="2831" max="2831" width="28.42578125" customWidth="1"/>
    <col min="3039" max="3039" width="19.7109375" customWidth="1"/>
    <col min="3040" max="3040" width="18.42578125" customWidth="1"/>
    <col min="3041" max="3041" width="15.85546875" customWidth="1"/>
    <col min="3042" max="3042" width="25" customWidth="1"/>
    <col min="3043" max="3043" width="31" customWidth="1"/>
    <col min="3044" max="3044" width="34.85546875" customWidth="1"/>
    <col min="3045" max="3045" width="18.5703125" customWidth="1"/>
    <col min="3046" max="3046" width="14" customWidth="1"/>
    <col min="3047" max="3047" width="15.140625" customWidth="1"/>
    <col min="3050" max="3052" width="8.28515625" customWidth="1"/>
    <col min="3055" max="3057" width="7.85546875" customWidth="1"/>
    <col min="3060" max="3062" width="8" customWidth="1"/>
    <col min="3065" max="3067" width="8" customWidth="1"/>
    <col min="3070" max="3072" width="7.85546875" customWidth="1"/>
    <col min="3075" max="3075" width="12.5703125" customWidth="1"/>
    <col min="3076" max="3076" width="15.7109375" customWidth="1"/>
    <col min="3077" max="3077" width="14.85546875" customWidth="1"/>
    <col min="3078" max="3078" width="13.5703125" customWidth="1"/>
    <col min="3079" max="3079" width="14.7109375" customWidth="1"/>
    <col min="3080" max="3080" width="14" customWidth="1"/>
    <col min="3081" max="3081" width="12.85546875" customWidth="1"/>
    <col min="3082" max="3082" width="15" customWidth="1"/>
    <col min="3083" max="3083" width="14.5703125" customWidth="1"/>
    <col min="3084" max="3084" width="13.42578125" customWidth="1"/>
    <col min="3085" max="3085" width="15" customWidth="1"/>
    <col min="3086" max="3086" width="14.42578125" customWidth="1"/>
    <col min="3087" max="3087" width="28.42578125" customWidth="1"/>
    <col min="3295" max="3295" width="19.7109375" customWidth="1"/>
    <col min="3296" max="3296" width="18.42578125" customWidth="1"/>
    <col min="3297" max="3297" width="15.85546875" customWidth="1"/>
    <col min="3298" max="3298" width="25" customWidth="1"/>
    <col min="3299" max="3299" width="31" customWidth="1"/>
    <col min="3300" max="3300" width="34.85546875" customWidth="1"/>
    <col min="3301" max="3301" width="18.5703125" customWidth="1"/>
    <col min="3302" max="3302" width="14" customWidth="1"/>
    <col min="3303" max="3303" width="15.140625" customWidth="1"/>
    <col min="3306" max="3308" width="8.28515625" customWidth="1"/>
    <col min="3311" max="3313" width="7.85546875" customWidth="1"/>
    <col min="3316" max="3318" width="8" customWidth="1"/>
    <col min="3321" max="3323" width="8" customWidth="1"/>
    <col min="3326" max="3328" width="7.85546875" customWidth="1"/>
    <col min="3331" max="3331" width="12.5703125" customWidth="1"/>
    <col min="3332" max="3332" width="15.7109375" customWidth="1"/>
    <col min="3333" max="3333" width="14.85546875" customWidth="1"/>
    <col min="3334" max="3334" width="13.5703125" customWidth="1"/>
    <col min="3335" max="3335" width="14.7109375" customWidth="1"/>
    <col min="3336" max="3336" width="14" customWidth="1"/>
    <col min="3337" max="3337" width="12.85546875" customWidth="1"/>
    <col min="3338" max="3338" width="15" customWidth="1"/>
    <col min="3339" max="3339" width="14.5703125" customWidth="1"/>
    <col min="3340" max="3340" width="13.42578125" customWidth="1"/>
    <col min="3341" max="3341" width="15" customWidth="1"/>
    <col min="3342" max="3342" width="14.42578125" customWidth="1"/>
    <col min="3343" max="3343" width="28.42578125" customWidth="1"/>
    <col min="3551" max="3551" width="19.7109375" customWidth="1"/>
    <col min="3552" max="3552" width="18.42578125" customWidth="1"/>
    <col min="3553" max="3553" width="15.85546875" customWidth="1"/>
    <col min="3554" max="3554" width="25" customWidth="1"/>
    <col min="3555" max="3555" width="31" customWidth="1"/>
    <col min="3556" max="3556" width="34.85546875" customWidth="1"/>
    <col min="3557" max="3557" width="18.5703125" customWidth="1"/>
    <col min="3558" max="3558" width="14" customWidth="1"/>
    <col min="3559" max="3559" width="15.140625" customWidth="1"/>
    <col min="3562" max="3564" width="8.28515625" customWidth="1"/>
    <col min="3567" max="3569" width="7.85546875" customWidth="1"/>
    <col min="3572" max="3574" width="8" customWidth="1"/>
    <col min="3577" max="3579" width="8" customWidth="1"/>
    <col min="3582" max="3584" width="7.85546875" customWidth="1"/>
    <col min="3587" max="3587" width="12.5703125" customWidth="1"/>
    <col min="3588" max="3588" width="15.7109375" customWidth="1"/>
    <col min="3589" max="3589" width="14.85546875" customWidth="1"/>
    <col min="3590" max="3590" width="13.5703125" customWidth="1"/>
    <col min="3591" max="3591" width="14.7109375" customWidth="1"/>
    <col min="3592" max="3592" width="14" customWidth="1"/>
    <col min="3593" max="3593" width="12.85546875" customWidth="1"/>
    <col min="3594" max="3594" width="15" customWidth="1"/>
    <col min="3595" max="3595" width="14.5703125" customWidth="1"/>
    <col min="3596" max="3596" width="13.42578125" customWidth="1"/>
    <col min="3597" max="3597" width="15" customWidth="1"/>
    <col min="3598" max="3598" width="14.42578125" customWidth="1"/>
    <col min="3599" max="3599" width="28.42578125" customWidth="1"/>
    <col min="3807" max="3807" width="19.7109375" customWidth="1"/>
    <col min="3808" max="3808" width="18.42578125" customWidth="1"/>
    <col min="3809" max="3809" width="15.85546875" customWidth="1"/>
    <col min="3810" max="3810" width="25" customWidth="1"/>
    <col min="3811" max="3811" width="31" customWidth="1"/>
    <col min="3812" max="3812" width="34.85546875" customWidth="1"/>
    <col min="3813" max="3813" width="18.5703125" customWidth="1"/>
    <col min="3814" max="3814" width="14" customWidth="1"/>
    <col min="3815" max="3815" width="15.140625" customWidth="1"/>
    <col min="3818" max="3820" width="8.28515625" customWidth="1"/>
    <col min="3823" max="3825" width="7.85546875" customWidth="1"/>
    <col min="3828" max="3830" width="8" customWidth="1"/>
    <col min="3833" max="3835" width="8" customWidth="1"/>
    <col min="3838" max="3840" width="7.85546875" customWidth="1"/>
    <col min="3843" max="3843" width="12.5703125" customWidth="1"/>
    <col min="3844" max="3844" width="15.7109375" customWidth="1"/>
    <col min="3845" max="3845" width="14.85546875" customWidth="1"/>
    <col min="3846" max="3846" width="13.5703125" customWidth="1"/>
    <col min="3847" max="3847" width="14.7109375" customWidth="1"/>
    <col min="3848" max="3848" width="14" customWidth="1"/>
    <col min="3849" max="3849" width="12.85546875" customWidth="1"/>
    <col min="3850" max="3850" width="15" customWidth="1"/>
    <col min="3851" max="3851" width="14.5703125" customWidth="1"/>
    <col min="3852" max="3852" width="13.42578125" customWidth="1"/>
    <col min="3853" max="3853" width="15" customWidth="1"/>
    <col min="3854" max="3854" width="14.42578125" customWidth="1"/>
    <col min="3855" max="3855" width="28.42578125" customWidth="1"/>
    <col min="4063" max="4063" width="19.7109375" customWidth="1"/>
    <col min="4064" max="4064" width="18.42578125" customWidth="1"/>
    <col min="4065" max="4065" width="15.85546875" customWidth="1"/>
    <col min="4066" max="4066" width="25" customWidth="1"/>
    <col min="4067" max="4067" width="31" customWidth="1"/>
    <col min="4068" max="4068" width="34.85546875" customWidth="1"/>
    <col min="4069" max="4069" width="18.5703125" customWidth="1"/>
    <col min="4070" max="4070" width="14" customWidth="1"/>
    <col min="4071" max="4071" width="15.140625" customWidth="1"/>
    <col min="4074" max="4076" width="8.28515625" customWidth="1"/>
    <col min="4079" max="4081" width="7.85546875" customWidth="1"/>
    <col min="4084" max="4086" width="8" customWidth="1"/>
    <col min="4089" max="4091" width="8" customWidth="1"/>
    <col min="4094" max="4096" width="7.85546875" customWidth="1"/>
    <col min="4099" max="4099" width="12.5703125" customWidth="1"/>
    <col min="4100" max="4100" width="15.7109375" customWidth="1"/>
    <col min="4101" max="4101" width="14.85546875" customWidth="1"/>
    <col min="4102" max="4102" width="13.5703125" customWidth="1"/>
    <col min="4103" max="4103" width="14.7109375" customWidth="1"/>
    <col min="4104" max="4104" width="14" customWidth="1"/>
    <col min="4105" max="4105" width="12.85546875" customWidth="1"/>
    <col min="4106" max="4106" width="15" customWidth="1"/>
    <col min="4107" max="4107" width="14.5703125" customWidth="1"/>
    <col min="4108" max="4108" width="13.42578125" customWidth="1"/>
    <col min="4109" max="4109" width="15" customWidth="1"/>
    <col min="4110" max="4110" width="14.42578125" customWidth="1"/>
    <col min="4111" max="4111" width="28.42578125" customWidth="1"/>
    <col min="4319" max="4319" width="19.7109375" customWidth="1"/>
    <col min="4320" max="4320" width="18.42578125" customWidth="1"/>
    <col min="4321" max="4321" width="15.85546875" customWidth="1"/>
    <col min="4322" max="4322" width="25" customWidth="1"/>
    <col min="4323" max="4323" width="31" customWidth="1"/>
    <col min="4324" max="4324" width="34.85546875" customWidth="1"/>
    <col min="4325" max="4325" width="18.5703125" customWidth="1"/>
    <col min="4326" max="4326" width="14" customWidth="1"/>
    <col min="4327" max="4327" width="15.140625" customWidth="1"/>
    <col min="4330" max="4332" width="8.28515625" customWidth="1"/>
    <col min="4335" max="4337" width="7.85546875" customWidth="1"/>
    <col min="4340" max="4342" width="8" customWidth="1"/>
    <col min="4345" max="4347" width="8" customWidth="1"/>
    <col min="4350" max="4352" width="7.85546875" customWidth="1"/>
    <col min="4355" max="4355" width="12.5703125" customWidth="1"/>
    <col min="4356" max="4356" width="15.7109375" customWidth="1"/>
    <col min="4357" max="4357" width="14.85546875" customWidth="1"/>
    <col min="4358" max="4358" width="13.5703125" customWidth="1"/>
    <col min="4359" max="4359" width="14.7109375" customWidth="1"/>
    <col min="4360" max="4360" width="14" customWidth="1"/>
    <col min="4361" max="4361" width="12.85546875" customWidth="1"/>
    <col min="4362" max="4362" width="15" customWidth="1"/>
    <col min="4363" max="4363" width="14.5703125" customWidth="1"/>
    <col min="4364" max="4364" width="13.42578125" customWidth="1"/>
    <col min="4365" max="4365" width="15" customWidth="1"/>
    <col min="4366" max="4366" width="14.42578125" customWidth="1"/>
    <col min="4367" max="4367" width="28.42578125" customWidth="1"/>
    <col min="4575" max="4575" width="19.7109375" customWidth="1"/>
    <col min="4576" max="4576" width="18.42578125" customWidth="1"/>
    <col min="4577" max="4577" width="15.85546875" customWidth="1"/>
    <col min="4578" max="4578" width="25" customWidth="1"/>
    <col min="4579" max="4579" width="31" customWidth="1"/>
    <col min="4580" max="4580" width="34.85546875" customWidth="1"/>
    <col min="4581" max="4581" width="18.5703125" customWidth="1"/>
    <col min="4582" max="4582" width="14" customWidth="1"/>
    <col min="4583" max="4583" width="15.140625" customWidth="1"/>
    <col min="4586" max="4588" width="8.28515625" customWidth="1"/>
    <col min="4591" max="4593" width="7.85546875" customWidth="1"/>
    <col min="4596" max="4598" width="8" customWidth="1"/>
    <col min="4601" max="4603" width="8" customWidth="1"/>
    <col min="4606" max="4608" width="7.85546875" customWidth="1"/>
    <col min="4611" max="4611" width="12.5703125" customWidth="1"/>
    <col min="4612" max="4612" width="15.7109375" customWidth="1"/>
    <col min="4613" max="4613" width="14.85546875" customWidth="1"/>
    <col min="4614" max="4614" width="13.5703125" customWidth="1"/>
    <col min="4615" max="4615" width="14.7109375" customWidth="1"/>
    <col min="4616" max="4616" width="14" customWidth="1"/>
    <col min="4617" max="4617" width="12.85546875" customWidth="1"/>
    <col min="4618" max="4618" width="15" customWidth="1"/>
    <col min="4619" max="4619" width="14.5703125" customWidth="1"/>
    <col min="4620" max="4620" width="13.42578125" customWidth="1"/>
    <col min="4621" max="4621" width="15" customWidth="1"/>
    <col min="4622" max="4622" width="14.42578125" customWidth="1"/>
    <col min="4623" max="4623" width="28.42578125" customWidth="1"/>
    <col min="4831" max="4831" width="19.7109375" customWidth="1"/>
    <col min="4832" max="4832" width="18.42578125" customWidth="1"/>
    <col min="4833" max="4833" width="15.85546875" customWidth="1"/>
    <col min="4834" max="4834" width="25" customWidth="1"/>
    <col min="4835" max="4835" width="31" customWidth="1"/>
    <col min="4836" max="4836" width="34.85546875" customWidth="1"/>
    <col min="4837" max="4837" width="18.5703125" customWidth="1"/>
    <col min="4838" max="4838" width="14" customWidth="1"/>
    <col min="4839" max="4839" width="15.140625" customWidth="1"/>
    <col min="4842" max="4844" width="8.28515625" customWidth="1"/>
    <col min="4847" max="4849" width="7.85546875" customWidth="1"/>
    <col min="4852" max="4854" width="8" customWidth="1"/>
    <col min="4857" max="4859" width="8" customWidth="1"/>
    <col min="4862" max="4864" width="7.85546875" customWidth="1"/>
    <col min="4867" max="4867" width="12.5703125" customWidth="1"/>
    <col min="4868" max="4868" width="15.7109375" customWidth="1"/>
    <col min="4869" max="4869" width="14.85546875" customWidth="1"/>
    <col min="4870" max="4870" width="13.5703125" customWidth="1"/>
    <col min="4871" max="4871" width="14.7109375" customWidth="1"/>
    <col min="4872" max="4872" width="14" customWidth="1"/>
    <col min="4873" max="4873" width="12.85546875" customWidth="1"/>
    <col min="4874" max="4874" width="15" customWidth="1"/>
    <col min="4875" max="4875" width="14.5703125" customWidth="1"/>
    <col min="4876" max="4876" width="13.42578125" customWidth="1"/>
    <col min="4877" max="4877" width="15" customWidth="1"/>
    <col min="4878" max="4878" width="14.42578125" customWidth="1"/>
    <col min="4879" max="4879" width="28.42578125" customWidth="1"/>
    <col min="5087" max="5087" width="19.7109375" customWidth="1"/>
    <col min="5088" max="5088" width="18.42578125" customWidth="1"/>
    <col min="5089" max="5089" width="15.85546875" customWidth="1"/>
    <col min="5090" max="5090" width="25" customWidth="1"/>
    <col min="5091" max="5091" width="31" customWidth="1"/>
    <col min="5092" max="5092" width="34.85546875" customWidth="1"/>
    <col min="5093" max="5093" width="18.5703125" customWidth="1"/>
    <col min="5094" max="5094" width="14" customWidth="1"/>
    <col min="5095" max="5095" width="15.140625" customWidth="1"/>
    <col min="5098" max="5100" width="8.28515625" customWidth="1"/>
    <col min="5103" max="5105" width="7.85546875" customWidth="1"/>
    <col min="5108" max="5110" width="8" customWidth="1"/>
    <col min="5113" max="5115" width="8" customWidth="1"/>
    <col min="5118" max="5120" width="7.85546875" customWidth="1"/>
    <col min="5123" max="5123" width="12.5703125" customWidth="1"/>
    <col min="5124" max="5124" width="15.7109375" customWidth="1"/>
    <col min="5125" max="5125" width="14.85546875" customWidth="1"/>
    <col min="5126" max="5126" width="13.5703125" customWidth="1"/>
    <col min="5127" max="5127" width="14.7109375" customWidth="1"/>
    <col min="5128" max="5128" width="14" customWidth="1"/>
    <col min="5129" max="5129" width="12.85546875" customWidth="1"/>
    <col min="5130" max="5130" width="15" customWidth="1"/>
    <col min="5131" max="5131" width="14.5703125" customWidth="1"/>
    <col min="5132" max="5132" width="13.42578125" customWidth="1"/>
    <col min="5133" max="5133" width="15" customWidth="1"/>
    <col min="5134" max="5134" width="14.42578125" customWidth="1"/>
    <col min="5135" max="5135" width="28.42578125" customWidth="1"/>
    <col min="5343" max="5343" width="19.7109375" customWidth="1"/>
    <col min="5344" max="5344" width="18.42578125" customWidth="1"/>
    <col min="5345" max="5345" width="15.85546875" customWidth="1"/>
    <col min="5346" max="5346" width="25" customWidth="1"/>
    <col min="5347" max="5347" width="31" customWidth="1"/>
    <col min="5348" max="5348" width="34.85546875" customWidth="1"/>
    <col min="5349" max="5349" width="18.5703125" customWidth="1"/>
    <col min="5350" max="5350" width="14" customWidth="1"/>
    <col min="5351" max="5351" width="15.140625" customWidth="1"/>
    <col min="5354" max="5356" width="8.28515625" customWidth="1"/>
    <col min="5359" max="5361" width="7.85546875" customWidth="1"/>
    <col min="5364" max="5366" width="8" customWidth="1"/>
    <col min="5369" max="5371" width="8" customWidth="1"/>
    <col min="5374" max="5376" width="7.85546875" customWidth="1"/>
    <col min="5379" max="5379" width="12.5703125" customWidth="1"/>
    <col min="5380" max="5380" width="15.7109375" customWidth="1"/>
    <col min="5381" max="5381" width="14.85546875" customWidth="1"/>
    <col min="5382" max="5382" width="13.5703125" customWidth="1"/>
    <col min="5383" max="5383" width="14.7109375" customWidth="1"/>
    <col min="5384" max="5384" width="14" customWidth="1"/>
    <col min="5385" max="5385" width="12.85546875" customWidth="1"/>
    <col min="5386" max="5386" width="15" customWidth="1"/>
    <col min="5387" max="5387" width="14.5703125" customWidth="1"/>
    <col min="5388" max="5388" width="13.42578125" customWidth="1"/>
    <col min="5389" max="5389" width="15" customWidth="1"/>
    <col min="5390" max="5390" width="14.42578125" customWidth="1"/>
    <col min="5391" max="5391" width="28.42578125" customWidth="1"/>
    <col min="5599" max="5599" width="19.7109375" customWidth="1"/>
    <col min="5600" max="5600" width="18.42578125" customWidth="1"/>
    <col min="5601" max="5601" width="15.85546875" customWidth="1"/>
    <col min="5602" max="5602" width="25" customWidth="1"/>
    <col min="5603" max="5603" width="31" customWidth="1"/>
    <col min="5604" max="5604" width="34.85546875" customWidth="1"/>
    <col min="5605" max="5605" width="18.5703125" customWidth="1"/>
    <col min="5606" max="5606" width="14" customWidth="1"/>
    <col min="5607" max="5607" width="15.140625" customWidth="1"/>
    <col min="5610" max="5612" width="8.28515625" customWidth="1"/>
    <col min="5615" max="5617" width="7.85546875" customWidth="1"/>
    <col min="5620" max="5622" width="8" customWidth="1"/>
    <col min="5625" max="5627" width="8" customWidth="1"/>
    <col min="5630" max="5632" width="7.85546875" customWidth="1"/>
    <col min="5635" max="5635" width="12.5703125" customWidth="1"/>
    <col min="5636" max="5636" width="15.7109375" customWidth="1"/>
    <col min="5637" max="5637" width="14.85546875" customWidth="1"/>
    <col min="5638" max="5638" width="13.5703125" customWidth="1"/>
    <col min="5639" max="5639" width="14.7109375" customWidth="1"/>
    <col min="5640" max="5640" width="14" customWidth="1"/>
    <col min="5641" max="5641" width="12.85546875" customWidth="1"/>
    <col min="5642" max="5642" width="15" customWidth="1"/>
    <col min="5643" max="5643" width="14.5703125" customWidth="1"/>
    <col min="5644" max="5644" width="13.42578125" customWidth="1"/>
    <col min="5645" max="5645" width="15" customWidth="1"/>
    <col min="5646" max="5646" width="14.42578125" customWidth="1"/>
    <col min="5647" max="5647" width="28.42578125" customWidth="1"/>
    <col min="5855" max="5855" width="19.7109375" customWidth="1"/>
    <col min="5856" max="5856" width="18.42578125" customWidth="1"/>
    <col min="5857" max="5857" width="15.85546875" customWidth="1"/>
    <col min="5858" max="5858" width="25" customWidth="1"/>
    <col min="5859" max="5859" width="31" customWidth="1"/>
    <col min="5860" max="5860" width="34.85546875" customWidth="1"/>
    <col min="5861" max="5861" width="18.5703125" customWidth="1"/>
    <col min="5862" max="5862" width="14" customWidth="1"/>
    <col min="5863" max="5863" width="15.140625" customWidth="1"/>
    <col min="5866" max="5868" width="8.28515625" customWidth="1"/>
    <col min="5871" max="5873" width="7.85546875" customWidth="1"/>
    <col min="5876" max="5878" width="8" customWidth="1"/>
    <col min="5881" max="5883" width="8" customWidth="1"/>
    <col min="5886" max="5888" width="7.85546875" customWidth="1"/>
    <col min="5891" max="5891" width="12.5703125" customWidth="1"/>
    <col min="5892" max="5892" width="15.7109375" customWidth="1"/>
    <col min="5893" max="5893" width="14.85546875" customWidth="1"/>
    <col min="5894" max="5894" width="13.5703125" customWidth="1"/>
    <col min="5895" max="5895" width="14.7109375" customWidth="1"/>
    <col min="5896" max="5896" width="14" customWidth="1"/>
    <col min="5897" max="5897" width="12.85546875" customWidth="1"/>
    <col min="5898" max="5898" width="15" customWidth="1"/>
    <col min="5899" max="5899" width="14.5703125" customWidth="1"/>
    <col min="5900" max="5900" width="13.42578125" customWidth="1"/>
    <col min="5901" max="5901" width="15" customWidth="1"/>
    <col min="5902" max="5902" width="14.42578125" customWidth="1"/>
    <col min="5903" max="5903" width="28.42578125" customWidth="1"/>
    <col min="6111" max="6111" width="19.7109375" customWidth="1"/>
    <col min="6112" max="6112" width="18.42578125" customWidth="1"/>
    <col min="6113" max="6113" width="15.85546875" customWidth="1"/>
    <col min="6114" max="6114" width="25" customWidth="1"/>
    <col min="6115" max="6115" width="31" customWidth="1"/>
    <col min="6116" max="6116" width="34.85546875" customWidth="1"/>
    <col min="6117" max="6117" width="18.5703125" customWidth="1"/>
    <col min="6118" max="6118" width="14" customWidth="1"/>
    <col min="6119" max="6119" width="15.140625" customWidth="1"/>
    <col min="6122" max="6124" width="8.28515625" customWidth="1"/>
    <col min="6127" max="6129" width="7.85546875" customWidth="1"/>
    <col min="6132" max="6134" width="8" customWidth="1"/>
    <col min="6137" max="6139" width="8" customWidth="1"/>
    <col min="6142" max="6144" width="7.85546875" customWidth="1"/>
    <col min="6147" max="6147" width="12.5703125" customWidth="1"/>
    <col min="6148" max="6148" width="15.7109375" customWidth="1"/>
    <col min="6149" max="6149" width="14.85546875" customWidth="1"/>
    <col min="6150" max="6150" width="13.5703125" customWidth="1"/>
    <col min="6151" max="6151" width="14.7109375" customWidth="1"/>
    <col min="6152" max="6152" width="14" customWidth="1"/>
    <col min="6153" max="6153" width="12.85546875" customWidth="1"/>
    <col min="6154" max="6154" width="15" customWidth="1"/>
    <col min="6155" max="6155" width="14.5703125" customWidth="1"/>
    <col min="6156" max="6156" width="13.42578125" customWidth="1"/>
    <col min="6157" max="6157" width="15" customWidth="1"/>
    <col min="6158" max="6158" width="14.42578125" customWidth="1"/>
    <col min="6159" max="6159" width="28.42578125" customWidth="1"/>
    <col min="6367" max="6367" width="19.7109375" customWidth="1"/>
    <col min="6368" max="6368" width="18.42578125" customWidth="1"/>
    <col min="6369" max="6369" width="15.85546875" customWidth="1"/>
    <col min="6370" max="6370" width="25" customWidth="1"/>
    <col min="6371" max="6371" width="31" customWidth="1"/>
    <col min="6372" max="6372" width="34.85546875" customWidth="1"/>
    <col min="6373" max="6373" width="18.5703125" customWidth="1"/>
    <col min="6374" max="6374" width="14" customWidth="1"/>
    <col min="6375" max="6375" width="15.140625" customWidth="1"/>
    <col min="6378" max="6380" width="8.28515625" customWidth="1"/>
    <col min="6383" max="6385" width="7.85546875" customWidth="1"/>
    <col min="6388" max="6390" width="8" customWidth="1"/>
    <col min="6393" max="6395" width="8" customWidth="1"/>
    <col min="6398" max="6400" width="7.85546875" customWidth="1"/>
    <col min="6403" max="6403" width="12.5703125" customWidth="1"/>
    <col min="6404" max="6404" width="15.7109375" customWidth="1"/>
    <col min="6405" max="6405" width="14.85546875" customWidth="1"/>
    <col min="6406" max="6406" width="13.5703125" customWidth="1"/>
    <col min="6407" max="6407" width="14.7109375" customWidth="1"/>
    <col min="6408" max="6408" width="14" customWidth="1"/>
    <col min="6409" max="6409" width="12.85546875" customWidth="1"/>
    <col min="6410" max="6410" width="15" customWidth="1"/>
    <col min="6411" max="6411" width="14.5703125" customWidth="1"/>
    <col min="6412" max="6412" width="13.42578125" customWidth="1"/>
    <col min="6413" max="6413" width="15" customWidth="1"/>
    <col min="6414" max="6414" width="14.42578125" customWidth="1"/>
    <col min="6415" max="6415" width="28.42578125" customWidth="1"/>
    <col min="6623" max="6623" width="19.7109375" customWidth="1"/>
    <col min="6624" max="6624" width="18.42578125" customWidth="1"/>
    <col min="6625" max="6625" width="15.85546875" customWidth="1"/>
    <col min="6626" max="6626" width="25" customWidth="1"/>
    <col min="6627" max="6627" width="31" customWidth="1"/>
    <col min="6628" max="6628" width="34.85546875" customWidth="1"/>
    <col min="6629" max="6629" width="18.5703125" customWidth="1"/>
    <col min="6630" max="6630" width="14" customWidth="1"/>
    <col min="6631" max="6631" width="15.140625" customWidth="1"/>
    <col min="6634" max="6636" width="8.28515625" customWidth="1"/>
    <col min="6639" max="6641" width="7.85546875" customWidth="1"/>
    <col min="6644" max="6646" width="8" customWidth="1"/>
    <col min="6649" max="6651" width="8" customWidth="1"/>
    <col min="6654" max="6656" width="7.85546875" customWidth="1"/>
    <col min="6659" max="6659" width="12.5703125" customWidth="1"/>
    <col min="6660" max="6660" width="15.7109375" customWidth="1"/>
    <col min="6661" max="6661" width="14.85546875" customWidth="1"/>
    <col min="6662" max="6662" width="13.5703125" customWidth="1"/>
    <col min="6663" max="6663" width="14.7109375" customWidth="1"/>
    <col min="6664" max="6664" width="14" customWidth="1"/>
    <col min="6665" max="6665" width="12.85546875" customWidth="1"/>
    <col min="6666" max="6666" width="15" customWidth="1"/>
    <col min="6667" max="6667" width="14.5703125" customWidth="1"/>
    <col min="6668" max="6668" width="13.42578125" customWidth="1"/>
    <col min="6669" max="6669" width="15" customWidth="1"/>
    <col min="6670" max="6670" width="14.42578125" customWidth="1"/>
    <col min="6671" max="6671" width="28.42578125" customWidth="1"/>
    <col min="6879" max="6879" width="19.7109375" customWidth="1"/>
    <col min="6880" max="6880" width="18.42578125" customWidth="1"/>
    <col min="6881" max="6881" width="15.85546875" customWidth="1"/>
    <col min="6882" max="6882" width="25" customWidth="1"/>
    <col min="6883" max="6883" width="31" customWidth="1"/>
    <col min="6884" max="6884" width="34.85546875" customWidth="1"/>
    <col min="6885" max="6885" width="18.5703125" customWidth="1"/>
    <col min="6886" max="6886" width="14" customWidth="1"/>
    <col min="6887" max="6887" width="15.140625" customWidth="1"/>
    <col min="6890" max="6892" width="8.28515625" customWidth="1"/>
    <col min="6895" max="6897" width="7.85546875" customWidth="1"/>
    <col min="6900" max="6902" width="8" customWidth="1"/>
    <col min="6905" max="6907" width="8" customWidth="1"/>
    <col min="6910" max="6912" width="7.85546875" customWidth="1"/>
    <col min="6915" max="6915" width="12.5703125" customWidth="1"/>
    <col min="6916" max="6916" width="15.7109375" customWidth="1"/>
    <col min="6917" max="6917" width="14.85546875" customWidth="1"/>
    <col min="6918" max="6918" width="13.5703125" customWidth="1"/>
    <col min="6919" max="6919" width="14.7109375" customWidth="1"/>
    <col min="6920" max="6920" width="14" customWidth="1"/>
    <col min="6921" max="6921" width="12.85546875" customWidth="1"/>
    <col min="6922" max="6922" width="15" customWidth="1"/>
    <col min="6923" max="6923" width="14.5703125" customWidth="1"/>
    <col min="6924" max="6924" width="13.42578125" customWidth="1"/>
    <col min="6925" max="6925" width="15" customWidth="1"/>
    <col min="6926" max="6926" width="14.42578125" customWidth="1"/>
    <col min="6927" max="6927" width="28.42578125" customWidth="1"/>
    <col min="7135" max="7135" width="19.7109375" customWidth="1"/>
    <col min="7136" max="7136" width="18.42578125" customWidth="1"/>
    <col min="7137" max="7137" width="15.85546875" customWidth="1"/>
    <col min="7138" max="7138" width="25" customWidth="1"/>
    <col min="7139" max="7139" width="31" customWidth="1"/>
    <col min="7140" max="7140" width="34.85546875" customWidth="1"/>
    <col min="7141" max="7141" width="18.5703125" customWidth="1"/>
    <col min="7142" max="7142" width="14" customWidth="1"/>
    <col min="7143" max="7143" width="15.140625" customWidth="1"/>
    <col min="7146" max="7148" width="8.28515625" customWidth="1"/>
    <col min="7151" max="7153" width="7.85546875" customWidth="1"/>
    <col min="7156" max="7158" width="8" customWidth="1"/>
    <col min="7161" max="7163" width="8" customWidth="1"/>
    <col min="7166" max="7168" width="7.85546875" customWidth="1"/>
    <col min="7171" max="7171" width="12.5703125" customWidth="1"/>
    <col min="7172" max="7172" width="15.7109375" customWidth="1"/>
    <col min="7173" max="7173" width="14.85546875" customWidth="1"/>
    <col min="7174" max="7174" width="13.5703125" customWidth="1"/>
    <col min="7175" max="7175" width="14.7109375" customWidth="1"/>
    <col min="7176" max="7176" width="14" customWidth="1"/>
    <col min="7177" max="7177" width="12.85546875" customWidth="1"/>
    <col min="7178" max="7178" width="15" customWidth="1"/>
    <col min="7179" max="7179" width="14.5703125" customWidth="1"/>
    <col min="7180" max="7180" width="13.42578125" customWidth="1"/>
    <col min="7181" max="7181" width="15" customWidth="1"/>
    <col min="7182" max="7182" width="14.42578125" customWidth="1"/>
    <col min="7183" max="7183" width="28.42578125" customWidth="1"/>
    <col min="7391" max="7391" width="19.7109375" customWidth="1"/>
    <col min="7392" max="7392" width="18.42578125" customWidth="1"/>
    <col min="7393" max="7393" width="15.85546875" customWidth="1"/>
    <col min="7394" max="7394" width="25" customWidth="1"/>
    <col min="7395" max="7395" width="31" customWidth="1"/>
    <col min="7396" max="7396" width="34.85546875" customWidth="1"/>
    <col min="7397" max="7397" width="18.5703125" customWidth="1"/>
    <col min="7398" max="7398" width="14" customWidth="1"/>
    <col min="7399" max="7399" width="15.140625" customWidth="1"/>
    <col min="7402" max="7404" width="8.28515625" customWidth="1"/>
    <col min="7407" max="7409" width="7.85546875" customWidth="1"/>
    <col min="7412" max="7414" width="8" customWidth="1"/>
    <col min="7417" max="7419" width="8" customWidth="1"/>
    <col min="7422" max="7424" width="7.85546875" customWidth="1"/>
    <col min="7427" max="7427" width="12.5703125" customWidth="1"/>
    <col min="7428" max="7428" width="15.7109375" customWidth="1"/>
    <col min="7429" max="7429" width="14.85546875" customWidth="1"/>
    <col min="7430" max="7430" width="13.5703125" customWidth="1"/>
    <col min="7431" max="7431" width="14.7109375" customWidth="1"/>
    <col min="7432" max="7432" width="14" customWidth="1"/>
    <col min="7433" max="7433" width="12.85546875" customWidth="1"/>
    <col min="7434" max="7434" width="15" customWidth="1"/>
    <col min="7435" max="7435" width="14.5703125" customWidth="1"/>
    <col min="7436" max="7436" width="13.42578125" customWidth="1"/>
    <col min="7437" max="7437" width="15" customWidth="1"/>
    <col min="7438" max="7438" width="14.42578125" customWidth="1"/>
    <col min="7439" max="7439" width="28.42578125" customWidth="1"/>
    <col min="7647" max="7647" width="19.7109375" customWidth="1"/>
    <col min="7648" max="7648" width="18.42578125" customWidth="1"/>
    <col min="7649" max="7649" width="15.85546875" customWidth="1"/>
    <col min="7650" max="7650" width="25" customWidth="1"/>
    <col min="7651" max="7651" width="31" customWidth="1"/>
    <col min="7652" max="7652" width="34.85546875" customWidth="1"/>
    <col min="7653" max="7653" width="18.5703125" customWidth="1"/>
    <col min="7654" max="7654" width="14" customWidth="1"/>
    <col min="7655" max="7655" width="15.140625" customWidth="1"/>
    <col min="7658" max="7660" width="8.28515625" customWidth="1"/>
    <col min="7663" max="7665" width="7.85546875" customWidth="1"/>
    <col min="7668" max="7670" width="8" customWidth="1"/>
    <col min="7673" max="7675" width="8" customWidth="1"/>
    <col min="7678" max="7680" width="7.85546875" customWidth="1"/>
    <col min="7683" max="7683" width="12.5703125" customWidth="1"/>
    <col min="7684" max="7684" width="15.7109375" customWidth="1"/>
    <col min="7685" max="7685" width="14.85546875" customWidth="1"/>
    <col min="7686" max="7686" width="13.5703125" customWidth="1"/>
    <col min="7687" max="7687" width="14.7109375" customWidth="1"/>
    <col min="7688" max="7688" width="14" customWidth="1"/>
    <col min="7689" max="7689" width="12.85546875" customWidth="1"/>
    <col min="7690" max="7690" width="15" customWidth="1"/>
    <col min="7691" max="7691" width="14.5703125" customWidth="1"/>
    <col min="7692" max="7692" width="13.42578125" customWidth="1"/>
    <col min="7693" max="7693" width="15" customWidth="1"/>
    <col min="7694" max="7694" width="14.42578125" customWidth="1"/>
    <col min="7695" max="7695" width="28.42578125" customWidth="1"/>
    <col min="7903" max="7903" width="19.7109375" customWidth="1"/>
    <col min="7904" max="7904" width="18.42578125" customWidth="1"/>
    <col min="7905" max="7905" width="15.85546875" customWidth="1"/>
    <col min="7906" max="7906" width="25" customWidth="1"/>
    <col min="7907" max="7907" width="31" customWidth="1"/>
    <col min="7908" max="7908" width="34.85546875" customWidth="1"/>
    <col min="7909" max="7909" width="18.5703125" customWidth="1"/>
    <col min="7910" max="7910" width="14" customWidth="1"/>
    <col min="7911" max="7911" width="15.140625" customWidth="1"/>
    <col min="7914" max="7916" width="8.28515625" customWidth="1"/>
    <col min="7919" max="7921" width="7.85546875" customWidth="1"/>
    <col min="7924" max="7926" width="8" customWidth="1"/>
    <col min="7929" max="7931" width="8" customWidth="1"/>
    <col min="7934" max="7936" width="7.85546875" customWidth="1"/>
    <col min="7939" max="7939" width="12.5703125" customWidth="1"/>
    <col min="7940" max="7940" width="15.7109375" customWidth="1"/>
    <col min="7941" max="7941" width="14.85546875" customWidth="1"/>
    <col min="7942" max="7942" width="13.5703125" customWidth="1"/>
    <col min="7943" max="7943" width="14.7109375" customWidth="1"/>
    <col min="7944" max="7944" width="14" customWidth="1"/>
    <col min="7945" max="7945" width="12.85546875" customWidth="1"/>
    <col min="7946" max="7946" width="15" customWidth="1"/>
    <col min="7947" max="7947" width="14.5703125" customWidth="1"/>
    <col min="7948" max="7948" width="13.42578125" customWidth="1"/>
    <col min="7949" max="7949" width="15" customWidth="1"/>
    <col min="7950" max="7950" width="14.42578125" customWidth="1"/>
    <col min="7951" max="7951" width="28.42578125" customWidth="1"/>
    <col min="8159" max="8159" width="19.7109375" customWidth="1"/>
    <col min="8160" max="8160" width="18.42578125" customWidth="1"/>
    <col min="8161" max="8161" width="15.85546875" customWidth="1"/>
    <col min="8162" max="8162" width="25" customWidth="1"/>
    <col min="8163" max="8163" width="31" customWidth="1"/>
    <col min="8164" max="8164" width="34.85546875" customWidth="1"/>
    <col min="8165" max="8165" width="18.5703125" customWidth="1"/>
    <col min="8166" max="8166" width="14" customWidth="1"/>
    <col min="8167" max="8167" width="15.140625" customWidth="1"/>
    <col min="8170" max="8172" width="8.28515625" customWidth="1"/>
    <col min="8175" max="8177" width="7.85546875" customWidth="1"/>
    <col min="8180" max="8182" width="8" customWidth="1"/>
    <col min="8185" max="8187" width="8" customWidth="1"/>
    <col min="8190" max="8192" width="7.85546875" customWidth="1"/>
    <col min="8195" max="8195" width="12.5703125" customWidth="1"/>
    <col min="8196" max="8196" width="15.7109375" customWidth="1"/>
    <col min="8197" max="8197" width="14.85546875" customWidth="1"/>
    <col min="8198" max="8198" width="13.5703125" customWidth="1"/>
    <col min="8199" max="8199" width="14.7109375" customWidth="1"/>
    <col min="8200" max="8200" width="14" customWidth="1"/>
    <col min="8201" max="8201" width="12.85546875" customWidth="1"/>
    <col min="8202" max="8202" width="15" customWidth="1"/>
    <col min="8203" max="8203" width="14.5703125" customWidth="1"/>
    <col min="8204" max="8204" width="13.42578125" customWidth="1"/>
    <col min="8205" max="8205" width="15" customWidth="1"/>
    <col min="8206" max="8206" width="14.42578125" customWidth="1"/>
    <col min="8207" max="8207" width="28.42578125" customWidth="1"/>
    <col min="8415" max="8415" width="19.7109375" customWidth="1"/>
    <col min="8416" max="8416" width="18.42578125" customWidth="1"/>
    <col min="8417" max="8417" width="15.85546875" customWidth="1"/>
    <col min="8418" max="8418" width="25" customWidth="1"/>
    <col min="8419" max="8419" width="31" customWidth="1"/>
    <col min="8420" max="8420" width="34.85546875" customWidth="1"/>
    <col min="8421" max="8421" width="18.5703125" customWidth="1"/>
    <col min="8422" max="8422" width="14" customWidth="1"/>
    <col min="8423" max="8423" width="15.140625" customWidth="1"/>
    <col min="8426" max="8428" width="8.28515625" customWidth="1"/>
    <col min="8431" max="8433" width="7.85546875" customWidth="1"/>
    <col min="8436" max="8438" width="8" customWidth="1"/>
    <col min="8441" max="8443" width="8" customWidth="1"/>
    <col min="8446" max="8448" width="7.85546875" customWidth="1"/>
    <col min="8451" max="8451" width="12.5703125" customWidth="1"/>
    <col min="8452" max="8452" width="15.7109375" customWidth="1"/>
    <col min="8453" max="8453" width="14.85546875" customWidth="1"/>
    <col min="8454" max="8454" width="13.5703125" customWidth="1"/>
    <col min="8455" max="8455" width="14.7109375" customWidth="1"/>
    <col min="8456" max="8456" width="14" customWidth="1"/>
    <col min="8457" max="8457" width="12.85546875" customWidth="1"/>
    <col min="8458" max="8458" width="15" customWidth="1"/>
    <col min="8459" max="8459" width="14.5703125" customWidth="1"/>
    <col min="8460" max="8460" width="13.42578125" customWidth="1"/>
    <col min="8461" max="8461" width="15" customWidth="1"/>
    <col min="8462" max="8462" width="14.42578125" customWidth="1"/>
    <col min="8463" max="8463" width="28.42578125" customWidth="1"/>
    <col min="8671" max="8671" width="19.7109375" customWidth="1"/>
    <col min="8672" max="8672" width="18.42578125" customWidth="1"/>
    <col min="8673" max="8673" width="15.85546875" customWidth="1"/>
    <col min="8674" max="8674" width="25" customWidth="1"/>
    <col min="8675" max="8675" width="31" customWidth="1"/>
    <col min="8676" max="8676" width="34.85546875" customWidth="1"/>
    <col min="8677" max="8677" width="18.5703125" customWidth="1"/>
    <col min="8678" max="8678" width="14" customWidth="1"/>
    <col min="8679" max="8679" width="15.140625" customWidth="1"/>
    <col min="8682" max="8684" width="8.28515625" customWidth="1"/>
    <col min="8687" max="8689" width="7.85546875" customWidth="1"/>
    <col min="8692" max="8694" width="8" customWidth="1"/>
    <col min="8697" max="8699" width="8" customWidth="1"/>
    <col min="8702" max="8704" width="7.85546875" customWidth="1"/>
    <col min="8707" max="8707" width="12.5703125" customWidth="1"/>
    <col min="8708" max="8708" width="15.7109375" customWidth="1"/>
    <col min="8709" max="8709" width="14.85546875" customWidth="1"/>
    <col min="8710" max="8710" width="13.5703125" customWidth="1"/>
    <col min="8711" max="8711" width="14.7109375" customWidth="1"/>
    <col min="8712" max="8712" width="14" customWidth="1"/>
    <col min="8713" max="8713" width="12.85546875" customWidth="1"/>
    <col min="8714" max="8714" width="15" customWidth="1"/>
    <col min="8715" max="8715" width="14.5703125" customWidth="1"/>
    <col min="8716" max="8716" width="13.42578125" customWidth="1"/>
    <col min="8717" max="8717" width="15" customWidth="1"/>
    <col min="8718" max="8718" width="14.42578125" customWidth="1"/>
    <col min="8719" max="8719" width="28.42578125" customWidth="1"/>
    <col min="8927" max="8927" width="19.7109375" customWidth="1"/>
    <col min="8928" max="8928" width="18.42578125" customWidth="1"/>
    <col min="8929" max="8929" width="15.85546875" customWidth="1"/>
    <col min="8930" max="8930" width="25" customWidth="1"/>
    <col min="8931" max="8931" width="31" customWidth="1"/>
    <col min="8932" max="8932" width="34.85546875" customWidth="1"/>
    <col min="8933" max="8933" width="18.5703125" customWidth="1"/>
    <col min="8934" max="8934" width="14" customWidth="1"/>
    <col min="8935" max="8935" width="15.140625" customWidth="1"/>
    <col min="8938" max="8940" width="8.28515625" customWidth="1"/>
    <col min="8943" max="8945" width="7.85546875" customWidth="1"/>
    <col min="8948" max="8950" width="8" customWidth="1"/>
    <col min="8953" max="8955" width="8" customWidth="1"/>
    <col min="8958" max="8960" width="7.85546875" customWidth="1"/>
    <col min="8963" max="8963" width="12.5703125" customWidth="1"/>
    <col min="8964" max="8964" width="15.7109375" customWidth="1"/>
    <col min="8965" max="8965" width="14.85546875" customWidth="1"/>
    <col min="8966" max="8966" width="13.5703125" customWidth="1"/>
    <col min="8967" max="8967" width="14.7109375" customWidth="1"/>
    <col min="8968" max="8968" width="14" customWidth="1"/>
    <col min="8969" max="8969" width="12.85546875" customWidth="1"/>
    <col min="8970" max="8970" width="15" customWidth="1"/>
    <col min="8971" max="8971" width="14.5703125" customWidth="1"/>
    <col min="8972" max="8972" width="13.42578125" customWidth="1"/>
    <col min="8973" max="8973" width="15" customWidth="1"/>
    <col min="8974" max="8974" width="14.42578125" customWidth="1"/>
    <col min="8975" max="8975" width="28.42578125" customWidth="1"/>
    <col min="9183" max="9183" width="19.7109375" customWidth="1"/>
    <col min="9184" max="9184" width="18.42578125" customWidth="1"/>
    <col min="9185" max="9185" width="15.85546875" customWidth="1"/>
    <col min="9186" max="9186" width="25" customWidth="1"/>
    <col min="9187" max="9187" width="31" customWidth="1"/>
    <col min="9188" max="9188" width="34.85546875" customWidth="1"/>
    <col min="9189" max="9189" width="18.5703125" customWidth="1"/>
    <col min="9190" max="9190" width="14" customWidth="1"/>
    <col min="9191" max="9191" width="15.140625" customWidth="1"/>
    <col min="9194" max="9196" width="8.28515625" customWidth="1"/>
    <col min="9199" max="9201" width="7.85546875" customWidth="1"/>
    <col min="9204" max="9206" width="8" customWidth="1"/>
    <col min="9209" max="9211" width="8" customWidth="1"/>
    <col min="9214" max="9216" width="7.85546875" customWidth="1"/>
    <col min="9219" max="9219" width="12.5703125" customWidth="1"/>
    <col min="9220" max="9220" width="15.7109375" customWidth="1"/>
    <col min="9221" max="9221" width="14.85546875" customWidth="1"/>
    <col min="9222" max="9222" width="13.5703125" customWidth="1"/>
    <col min="9223" max="9223" width="14.7109375" customWidth="1"/>
    <col min="9224" max="9224" width="14" customWidth="1"/>
    <col min="9225" max="9225" width="12.85546875" customWidth="1"/>
    <col min="9226" max="9226" width="15" customWidth="1"/>
    <col min="9227" max="9227" width="14.5703125" customWidth="1"/>
    <col min="9228" max="9228" width="13.42578125" customWidth="1"/>
    <col min="9229" max="9229" width="15" customWidth="1"/>
    <col min="9230" max="9230" width="14.42578125" customWidth="1"/>
    <col min="9231" max="9231" width="28.42578125" customWidth="1"/>
    <col min="9439" max="9439" width="19.7109375" customWidth="1"/>
    <col min="9440" max="9440" width="18.42578125" customWidth="1"/>
    <col min="9441" max="9441" width="15.85546875" customWidth="1"/>
    <col min="9442" max="9442" width="25" customWidth="1"/>
    <col min="9443" max="9443" width="31" customWidth="1"/>
    <col min="9444" max="9444" width="34.85546875" customWidth="1"/>
    <col min="9445" max="9445" width="18.5703125" customWidth="1"/>
    <col min="9446" max="9446" width="14" customWidth="1"/>
    <col min="9447" max="9447" width="15.140625" customWidth="1"/>
    <col min="9450" max="9452" width="8.28515625" customWidth="1"/>
    <col min="9455" max="9457" width="7.85546875" customWidth="1"/>
    <col min="9460" max="9462" width="8" customWidth="1"/>
    <col min="9465" max="9467" width="8" customWidth="1"/>
    <col min="9470" max="9472" width="7.85546875" customWidth="1"/>
    <col min="9475" max="9475" width="12.5703125" customWidth="1"/>
    <col min="9476" max="9476" width="15.7109375" customWidth="1"/>
    <col min="9477" max="9477" width="14.85546875" customWidth="1"/>
    <col min="9478" max="9478" width="13.5703125" customWidth="1"/>
    <col min="9479" max="9479" width="14.7109375" customWidth="1"/>
    <col min="9480" max="9480" width="14" customWidth="1"/>
    <col min="9481" max="9481" width="12.85546875" customWidth="1"/>
    <col min="9482" max="9482" width="15" customWidth="1"/>
    <col min="9483" max="9483" width="14.5703125" customWidth="1"/>
    <col min="9484" max="9484" width="13.42578125" customWidth="1"/>
    <col min="9485" max="9485" width="15" customWidth="1"/>
    <col min="9486" max="9486" width="14.42578125" customWidth="1"/>
    <col min="9487" max="9487" width="28.42578125" customWidth="1"/>
    <col min="9695" max="9695" width="19.7109375" customWidth="1"/>
    <col min="9696" max="9696" width="18.42578125" customWidth="1"/>
    <col min="9697" max="9697" width="15.85546875" customWidth="1"/>
    <col min="9698" max="9698" width="25" customWidth="1"/>
    <col min="9699" max="9699" width="31" customWidth="1"/>
    <col min="9700" max="9700" width="34.85546875" customWidth="1"/>
    <col min="9701" max="9701" width="18.5703125" customWidth="1"/>
    <col min="9702" max="9702" width="14" customWidth="1"/>
    <col min="9703" max="9703" width="15.140625" customWidth="1"/>
    <col min="9706" max="9708" width="8.28515625" customWidth="1"/>
    <col min="9711" max="9713" width="7.85546875" customWidth="1"/>
    <col min="9716" max="9718" width="8" customWidth="1"/>
    <col min="9721" max="9723" width="8" customWidth="1"/>
    <col min="9726" max="9728" width="7.85546875" customWidth="1"/>
    <col min="9731" max="9731" width="12.5703125" customWidth="1"/>
    <col min="9732" max="9732" width="15.7109375" customWidth="1"/>
    <col min="9733" max="9733" width="14.85546875" customWidth="1"/>
    <col min="9734" max="9734" width="13.5703125" customWidth="1"/>
    <col min="9735" max="9735" width="14.7109375" customWidth="1"/>
    <col min="9736" max="9736" width="14" customWidth="1"/>
    <col min="9737" max="9737" width="12.85546875" customWidth="1"/>
    <col min="9738" max="9738" width="15" customWidth="1"/>
    <col min="9739" max="9739" width="14.5703125" customWidth="1"/>
    <col min="9740" max="9740" width="13.42578125" customWidth="1"/>
    <col min="9741" max="9741" width="15" customWidth="1"/>
    <col min="9742" max="9742" width="14.42578125" customWidth="1"/>
    <col min="9743" max="9743" width="28.42578125" customWidth="1"/>
    <col min="9951" max="9951" width="19.7109375" customWidth="1"/>
    <col min="9952" max="9952" width="18.42578125" customWidth="1"/>
    <col min="9953" max="9953" width="15.85546875" customWidth="1"/>
    <col min="9954" max="9954" width="25" customWidth="1"/>
    <col min="9955" max="9955" width="31" customWidth="1"/>
    <col min="9956" max="9956" width="34.85546875" customWidth="1"/>
    <col min="9957" max="9957" width="18.5703125" customWidth="1"/>
    <col min="9958" max="9958" width="14" customWidth="1"/>
    <col min="9959" max="9959" width="15.140625" customWidth="1"/>
    <col min="9962" max="9964" width="8.28515625" customWidth="1"/>
    <col min="9967" max="9969" width="7.85546875" customWidth="1"/>
    <col min="9972" max="9974" width="8" customWidth="1"/>
    <col min="9977" max="9979" width="8" customWidth="1"/>
    <col min="9982" max="9984" width="7.85546875" customWidth="1"/>
    <col min="9987" max="9987" width="12.5703125" customWidth="1"/>
    <col min="9988" max="9988" width="15.7109375" customWidth="1"/>
    <col min="9989" max="9989" width="14.85546875" customWidth="1"/>
    <col min="9990" max="9990" width="13.5703125" customWidth="1"/>
    <col min="9991" max="9991" width="14.7109375" customWidth="1"/>
    <col min="9992" max="9992" width="14" customWidth="1"/>
    <col min="9993" max="9993" width="12.85546875" customWidth="1"/>
    <col min="9994" max="9994" width="15" customWidth="1"/>
    <col min="9995" max="9995" width="14.5703125" customWidth="1"/>
    <col min="9996" max="9996" width="13.42578125" customWidth="1"/>
    <col min="9997" max="9997" width="15" customWidth="1"/>
    <col min="9998" max="9998" width="14.42578125" customWidth="1"/>
    <col min="9999" max="9999" width="28.42578125" customWidth="1"/>
    <col min="10207" max="10207" width="19.7109375" customWidth="1"/>
    <col min="10208" max="10208" width="18.42578125" customWidth="1"/>
    <col min="10209" max="10209" width="15.85546875" customWidth="1"/>
    <col min="10210" max="10210" width="25" customWidth="1"/>
    <col min="10211" max="10211" width="31" customWidth="1"/>
    <col min="10212" max="10212" width="34.85546875" customWidth="1"/>
    <col min="10213" max="10213" width="18.5703125" customWidth="1"/>
    <col min="10214" max="10214" width="14" customWidth="1"/>
    <col min="10215" max="10215" width="15.140625" customWidth="1"/>
    <col min="10218" max="10220" width="8.28515625" customWidth="1"/>
    <col min="10223" max="10225" width="7.85546875" customWidth="1"/>
    <col min="10228" max="10230" width="8" customWidth="1"/>
    <col min="10233" max="10235" width="8" customWidth="1"/>
    <col min="10238" max="10240" width="7.85546875" customWidth="1"/>
    <col min="10243" max="10243" width="12.5703125" customWidth="1"/>
    <col min="10244" max="10244" width="15.7109375" customWidth="1"/>
    <col min="10245" max="10245" width="14.85546875" customWidth="1"/>
    <col min="10246" max="10246" width="13.5703125" customWidth="1"/>
    <col min="10247" max="10247" width="14.7109375" customWidth="1"/>
    <col min="10248" max="10248" width="14" customWidth="1"/>
    <col min="10249" max="10249" width="12.85546875" customWidth="1"/>
    <col min="10250" max="10250" width="15" customWidth="1"/>
    <col min="10251" max="10251" width="14.5703125" customWidth="1"/>
    <col min="10252" max="10252" width="13.42578125" customWidth="1"/>
    <col min="10253" max="10253" width="15" customWidth="1"/>
    <col min="10254" max="10254" width="14.42578125" customWidth="1"/>
    <col min="10255" max="10255" width="28.42578125" customWidth="1"/>
    <col min="10463" max="10463" width="19.7109375" customWidth="1"/>
    <col min="10464" max="10464" width="18.42578125" customWidth="1"/>
    <col min="10465" max="10465" width="15.85546875" customWidth="1"/>
    <col min="10466" max="10466" width="25" customWidth="1"/>
    <col min="10467" max="10467" width="31" customWidth="1"/>
    <col min="10468" max="10468" width="34.85546875" customWidth="1"/>
    <col min="10469" max="10469" width="18.5703125" customWidth="1"/>
    <col min="10470" max="10470" width="14" customWidth="1"/>
    <col min="10471" max="10471" width="15.140625" customWidth="1"/>
    <col min="10474" max="10476" width="8.28515625" customWidth="1"/>
    <col min="10479" max="10481" width="7.85546875" customWidth="1"/>
    <col min="10484" max="10486" width="8" customWidth="1"/>
    <col min="10489" max="10491" width="8" customWidth="1"/>
    <col min="10494" max="10496" width="7.85546875" customWidth="1"/>
    <col min="10499" max="10499" width="12.5703125" customWidth="1"/>
    <col min="10500" max="10500" width="15.7109375" customWidth="1"/>
    <col min="10501" max="10501" width="14.85546875" customWidth="1"/>
    <col min="10502" max="10502" width="13.5703125" customWidth="1"/>
    <col min="10503" max="10503" width="14.7109375" customWidth="1"/>
    <col min="10504" max="10504" width="14" customWidth="1"/>
    <col min="10505" max="10505" width="12.85546875" customWidth="1"/>
    <col min="10506" max="10506" width="15" customWidth="1"/>
    <col min="10507" max="10507" width="14.5703125" customWidth="1"/>
    <col min="10508" max="10508" width="13.42578125" customWidth="1"/>
    <col min="10509" max="10509" width="15" customWidth="1"/>
    <col min="10510" max="10510" width="14.42578125" customWidth="1"/>
    <col min="10511" max="10511" width="28.42578125" customWidth="1"/>
    <col min="10719" max="10719" width="19.7109375" customWidth="1"/>
    <col min="10720" max="10720" width="18.42578125" customWidth="1"/>
    <col min="10721" max="10721" width="15.85546875" customWidth="1"/>
    <col min="10722" max="10722" width="25" customWidth="1"/>
    <col min="10723" max="10723" width="31" customWidth="1"/>
    <col min="10724" max="10724" width="34.85546875" customWidth="1"/>
    <col min="10725" max="10725" width="18.5703125" customWidth="1"/>
    <col min="10726" max="10726" width="14" customWidth="1"/>
    <col min="10727" max="10727" width="15.140625" customWidth="1"/>
    <col min="10730" max="10732" width="8.28515625" customWidth="1"/>
    <col min="10735" max="10737" width="7.85546875" customWidth="1"/>
    <col min="10740" max="10742" width="8" customWidth="1"/>
    <col min="10745" max="10747" width="8" customWidth="1"/>
    <col min="10750" max="10752" width="7.85546875" customWidth="1"/>
    <col min="10755" max="10755" width="12.5703125" customWidth="1"/>
    <col min="10756" max="10756" width="15.7109375" customWidth="1"/>
    <col min="10757" max="10757" width="14.85546875" customWidth="1"/>
    <col min="10758" max="10758" width="13.5703125" customWidth="1"/>
    <col min="10759" max="10759" width="14.7109375" customWidth="1"/>
    <col min="10760" max="10760" width="14" customWidth="1"/>
    <col min="10761" max="10761" width="12.85546875" customWidth="1"/>
    <col min="10762" max="10762" width="15" customWidth="1"/>
    <col min="10763" max="10763" width="14.5703125" customWidth="1"/>
    <col min="10764" max="10764" width="13.42578125" customWidth="1"/>
    <col min="10765" max="10765" width="15" customWidth="1"/>
    <col min="10766" max="10766" width="14.42578125" customWidth="1"/>
    <col min="10767" max="10767" width="28.42578125" customWidth="1"/>
    <col min="10975" max="10975" width="19.7109375" customWidth="1"/>
    <col min="10976" max="10976" width="18.42578125" customWidth="1"/>
    <col min="10977" max="10977" width="15.85546875" customWidth="1"/>
    <col min="10978" max="10978" width="25" customWidth="1"/>
    <col min="10979" max="10979" width="31" customWidth="1"/>
    <col min="10980" max="10980" width="34.85546875" customWidth="1"/>
    <col min="10981" max="10981" width="18.5703125" customWidth="1"/>
    <col min="10982" max="10982" width="14" customWidth="1"/>
    <col min="10983" max="10983" width="15.140625" customWidth="1"/>
    <col min="10986" max="10988" width="8.28515625" customWidth="1"/>
    <col min="10991" max="10993" width="7.85546875" customWidth="1"/>
    <col min="10996" max="10998" width="8" customWidth="1"/>
    <col min="11001" max="11003" width="8" customWidth="1"/>
    <col min="11006" max="11008" width="7.85546875" customWidth="1"/>
    <col min="11011" max="11011" width="12.5703125" customWidth="1"/>
    <col min="11012" max="11012" width="15.7109375" customWidth="1"/>
    <col min="11013" max="11013" width="14.85546875" customWidth="1"/>
    <col min="11014" max="11014" width="13.5703125" customWidth="1"/>
    <col min="11015" max="11015" width="14.7109375" customWidth="1"/>
    <col min="11016" max="11016" width="14" customWidth="1"/>
    <col min="11017" max="11017" width="12.85546875" customWidth="1"/>
    <col min="11018" max="11018" width="15" customWidth="1"/>
    <col min="11019" max="11019" width="14.5703125" customWidth="1"/>
    <col min="11020" max="11020" width="13.42578125" customWidth="1"/>
    <col min="11021" max="11021" width="15" customWidth="1"/>
    <col min="11022" max="11022" width="14.42578125" customWidth="1"/>
    <col min="11023" max="11023" width="28.42578125" customWidth="1"/>
    <col min="11231" max="11231" width="19.7109375" customWidth="1"/>
    <col min="11232" max="11232" width="18.42578125" customWidth="1"/>
    <col min="11233" max="11233" width="15.85546875" customWidth="1"/>
    <col min="11234" max="11234" width="25" customWidth="1"/>
    <col min="11235" max="11235" width="31" customWidth="1"/>
    <col min="11236" max="11236" width="34.85546875" customWidth="1"/>
    <col min="11237" max="11237" width="18.5703125" customWidth="1"/>
    <col min="11238" max="11238" width="14" customWidth="1"/>
    <col min="11239" max="11239" width="15.140625" customWidth="1"/>
    <col min="11242" max="11244" width="8.28515625" customWidth="1"/>
    <col min="11247" max="11249" width="7.85546875" customWidth="1"/>
    <col min="11252" max="11254" width="8" customWidth="1"/>
    <col min="11257" max="11259" width="8" customWidth="1"/>
    <col min="11262" max="11264" width="7.85546875" customWidth="1"/>
    <col min="11267" max="11267" width="12.5703125" customWidth="1"/>
    <col min="11268" max="11268" width="15.7109375" customWidth="1"/>
    <col min="11269" max="11269" width="14.85546875" customWidth="1"/>
    <col min="11270" max="11270" width="13.5703125" customWidth="1"/>
    <col min="11271" max="11271" width="14.7109375" customWidth="1"/>
    <col min="11272" max="11272" width="14" customWidth="1"/>
    <col min="11273" max="11273" width="12.85546875" customWidth="1"/>
    <col min="11274" max="11274" width="15" customWidth="1"/>
    <col min="11275" max="11275" width="14.5703125" customWidth="1"/>
    <col min="11276" max="11276" width="13.42578125" customWidth="1"/>
    <col min="11277" max="11277" width="15" customWidth="1"/>
    <col min="11278" max="11278" width="14.42578125" customWidth="1"/>
    <col min="11279" max="11279" width="28.42578125" customWidth="1"/>
    <col min="11487" max="11487" width="19.7109375" customWidth="1"/>
    <col min="11488" max="11488" width="18.42578125" customWidth="1"/>
    <col min="11489" max="11489" width="15.85546875" customWidth="1"/>
    <col min="11490" max="11490" width="25" customWidth="1"/>
    <col min="11491" max="11491" width="31" customWidth="1"/>
    <col min="11492" max="11492" width="34.85546875" customWidth="1"/>
    <col min="11493" max="11493" width="18.5703125" customWidth="1"/>
    <col min="11494" max="11494" width="14" customWidth="1"/>
    <col min="11495" max="11495" width="15.140625" customWidth="1"/>
    <col min="11498" max="11500" width="8.28515625" customWidth="1"/>
    <col min="11503" max="11505" width="7.85546875" customWidth="1"/>
    <col min="11508" max="11510" width="8" customWidth="1"/>
    <col min="11513" max="11515" width="8" customWidth="1"/>
    <col min="11518" max="11520" width="7.85546875" customWidth="1"/>
    <col min="11523" max="11523" width="12.5703125" customWidth="1"/>
    <col min="11524" max="11524" width="15.7109375" customWidth="1"/>
    <col min="11525" max="11525" width="14.85546875" customWidth="1"/>
    <col min="11526" max="11526" width="13.5703125" customWidth="1"/>
    <col min="11527" max="11527" width="14.7109375" customWidth="1"/>
    <col min="11528" max="11528" width="14" customWidth="1"/>
    <col min="11529" max="11529" width="12.85546875" customWidth="1"/>
    <col min="11530" max="11530" width="15" customWidth="1"/>
    <col min="11531" max="11531" width="14.5703125" customWidth="1"/>
    <col min="11532" max="11532" width="13.42578125" customWidth="1"/>
    <col min="11533" max="11533" width="15" customWidth="1"/>
    <col min="11534" max="11534" width="14.42578125" customWidth="1"/>
    <col min="11535" max="11535" width="28.42578125" customWidth="1"/>
    <col min="11743" max="11743" width="19.7109375" customWidth="1"/>
    <col min="11744" max="11744" width="18.42578125" customWidth="1"/>
    <col min="11745" max="11745" width="15.85546875" customWidth="1"/>
    <col min="11746" max="11746" width="25" customWidth="1"/>
    <col min="11747" max="11747" width="31" customWidth="1"/>
    <col min="11748" max="11748" width="34.85546875" customWidth="1"/>
    <col min="11749" max="11749" width="18.5703125" customWidth="1"/>
    <col min="11750" max="11750" width="14" customWidth="1"/>
    <col min="11751" max="11751" width="15.140625" customWidth="1"/>
    <col min="11754" max="11756" width="8.28515625" customWidth="1"/>
    <col min="11759" max="11761" width="7.85546875" customWidth="1"/>
    <col min="11764" max="11766" width="8" customWidth="1"/>
    <col min="11769" max="11771" width="8" customWidth="1"/>
    <col min="11774" max="11776" width="7.85546875" customWidth="1"/>
    <col min="11779" max="11779" width="12.5703125" customWidth="1"/>
    <col min="11780" max="11780" width="15.7109375" customWidth="1"/>
    <col min="11781" max="11781" width="14.85546875" customWidth="1"/>
    <col min="11782" max="11782" width="13.5703125" customWidth="1"/>
    <col min="11783" max="11783" width="14.7109375" customWidth="1"/>
    <col min="11784" max="11784" width="14" customWidth="1"/>
    <col min="11785" max="11785" width="12.85546875" customWidth="1"/>
    <col min="11786" max="11786" width="15" customWidth="1"/>
    <col min="11787" max="11787" width="14.5703125" customWidth="1"/>
    <col min="11788" max="11788" width="13.42578125" customWidth="1"/>
    <col min="11789" max="11789" width="15" customWidth="1"/>
    <col min="11790" max="11790" width="14.42578125" customWidth="1"/>
    <col min="11791" max="11791" width="28.42578125" customWidth="1"/>
    <col min="11999" max="11999" width="19.7109375" customWidth="1"/>
    <col min="12000" max="12000" width="18.42578125" customWidth="1"/>
    <col min="12001" max="12001" width="15.85546875" customWidth="1"/>
    <col min="12002" max="12002" width="25" customWidth="1"/>
    <col min="12003" max="12003" width="31" customWidth="1"/>
    <col min="12004" max="12004" width="34.85546875" customWidth="1"/>
    <col min="12005" max="12005" width="18.5703125" customWidth="1"/>
    <col min="12006" max="12006" width="14" customWidth="1"/>
    <col min="12007" max="12007" width="15.140625" customWidth="1"/>
    <col min="12010" max="12012" width="8.28515625" customWidth="1"/>
    <col min="12015" max="12017" width="7.85546875" customWidth="1"/>
    <col min="12020" max="12022" width="8" customWidth="1"/>
    <col min="12025" max="12027" width="8" customWidth="1"/>
    <col min="12030" max="12032" width="7.85546875" customWidth="1"/>
    <col min="12035" max="12035" width="12.5703125" customWidth="1"/>
    <col min="12036" max="12036" width="15.7109375" customWidth="1"/>
    <col min="12037" max="12037" width="14.85546875" customWidth="1"/>
    <col min="12038" max="12038" width="13.5703125" customWidth="1"/>
    <col min="12039" max="12039" width="14.7109375" customWidth="1"/>
    <col min="12040" max="12040" width="14" customWidth="1"/>
    <col min="12041" max="12041" width="12.85546875" customWidth="1"/>
    <col min="12042" max="12042" width="15" customWidth="1"/>
    <col min="12043" max="12043" width="14.5703125" customWidth="1"/>
    <col min="12044" max="12044" width="13.42578125" customWidth="1"/>
    <col min="12045" max="12045" width="15" customWidth="1"/>
    <col min="12046" max="12046" width="14.42578125" customWidth="1"/>
    <col min="12047" max="12047" width="28.42578125" customWidth="1"/>
    <col min="12255" max="12255" width="19.7109375" customWidth="1"/>
    <col min="12256" max="12256" width="18.42578125" customWidth="1"/>
    <col min="12257" max="12257" width="15.85546875" customWidth="1"/>
    <col min="12258" max="12258" width="25" customWidth="1"/>
    <col min="12259" max="12259" width="31" customWidth="1"/>
    <col min="12260" max="12260" width="34.85546875" customWidth="1"/>
    <col min="12261" max="12261" width="18.5703125" customWidth="1"/>
    <col min="12262" max="12262" width="14" customWidth="1"/>
    <col min="12263" max="12263" width="15.140625" customWidth="1"/>
    <col min="12266" max="12268" width="8.28515625" customWidth="1"/>
    <col min="12271" max="12273" width="7.85546875" customWidth="1"/>
    <col min="12276" max="12278" width="8" customWidth="1"/>
    <col min="12281" max="12283" width="8" customWidth="1"/>
    <col min="12286" max="12288" width="7.85546875" customWidth="1"/>
    <col min="12291" max="12291" width="12.5703125" customWidth="1"/>
    <col min="12292" max="12292" width="15.7109375" customWidth="1"/>
    <col min="12293" max="12293" width="14.85546875" customWidth="1"/>
    <col min="12294" max="12294" width="13.5703125" customWidth="1"/>
    <col min="12295" max="12295" width="14.7109375" customWidth="1"/>
    <col min="12296" max="12296" width="14" customWidth="1"/>
    <col min="12297" max="12297" width="12.85546875" customWidth="1"/>
    <col min="12298" max="12298" width="15" customWidth="1"/>
    <col min="12299" max="12299" width="14.5703125" customWidth="1"/>
    <col min="12300" max="12300" width="13.42578125" customWidth="1"/>
    <col min="12301" max="12301" width="15" customWidth="1"/>
    <col min="12302" max="12302" width="14.42578125" customWidth="1"/>
    <col min="12303" max="12303" width="28.42578125" customWidth="1"/>
    <col min="12511" max="12511" width="19.7109375" customWidth="1"/>
    <col min="12512" max="12512" width="18.42578125" customWidth="1"/>
    <col min="12513" max="12513" width="15.85546875" customWidth="1"/>
    <col min="12514" max="12514" width="25" customWidth="1"/>
    <col min="12515" max="12515" width="31" customWidth="1"/>
    <col min="12516" max="12516" width="34.85546875" customWidth="1"/>
    <col min="12517" max="12517" width="18.5703125" customWidth="1"/>
    <col min="12518" max="12518" width="14" customWidth="1"/>
    <col min="12519" max="12519" width="15.140625" customWidth="1"/>
    <col min="12522" max="12524" width="8.28515625" customWidth="1"/>
    <col min="12527" max="12529" width="7.85546875" customWidth="1"/>
    <col min="12532" max="12534" width="8" customWidth="1"/>
    <col min="12537" max="12539" width="8" customWidth="1"/>
    <col min="12542" max="12544" width="7.85546875" customWidth="1"/>
    <col min="12547" max="12547" width="12.5703125" customWidth="1"/>
    <col min="12548" max="12548" width="15.7109375" customWidth="1"/>
    <col min="12549" max="12549" width="14.85546875" customWidth="1"/>
    <col min="12550" max="12550" width="13.5703125" customWidth="1"/>
    <col min="12551" max="12551" width="14.7109375" customWidth="1"/>
    <col min="12552" max="12552" width="14" customWidth="1"/>
    <col min="12553" max="12553" width="12.85546875" customWidth="1"/>
    <col min="12554" max="12554" width="15" customWidth="1"/>
    <col min="12555" max="12555" width="14.5703125" customWidth="1"/>
    <col min="12556" max="12556" width="13.42578125" customWidth="1"/>
    <col min="12557" max="12557" width="15" customWidth="1"/>
    <col min="12558" max="12558" width="14.42578125" customWidth="1"/>
    <col min="12559" max="12559" width="28.42578125" customWidth="1"/>
    <col min="12767" max="12767" width="19.7109375" customWidth="1"/>
    <col min="12768" max="12768" width="18.42578125" customWidth="1"/>
    <col min="12769" max="12769" width="15.85546875" customWidth="1"/>
    <col min="12770" max="12770" width="25" customWidth="1"/>
    <col min="12771" max="12771" width="31" customWidth="1"/>
    <col min="12772" max="12772" width="34.85546875" customWidth="1"/>
    <col min="12773" max="12773" width="18.5703125" customWidth="1"/>
    <col min="12774" max="12774" width="14" customWidth="1"/>
    <col min="12775" max="12775" width="15.140625" customWidth="1"/>
    <col min="12778" max="12780" width="8.28515625" customWidth="1"/>
    <col min="12783" max="12785" width="7.85546875" customWidth="1"/>
    <col min="12788" max="12790" width="8" customWidth="1"/>
    <col min="12793" max="12795" width="8" customWidth="1"/>
    <col min="12798" max="12800" width="7.85546875" customWidth="1"/>
    <col min="12803" max="12803" width="12.5703125" customWidth="1"/>
    <col min="12804" max="12804" width="15.7109375" customWidth="1"/>
    <col min="12805" max="12805" width="14.85546875" customWidth="1"/>
    <col min="12806" max="12806" width="13.5703125" customWidth="1"/>
    <col min="12807" max="12807" width="14.7109375" customWidth="1"/>
    <col min="12808" max="12808" width="14" customWidth="1"/>
    <col min="12809" max="12809" width="12.85546875" customWidth="1"/>
    <col min="12810" max="12810" width="15" customWidth="1"/>
    <col min="12811" max="12811" width="14.5703125" customWidth="1"/>
    <col min="12812" max="12812" width="13.42578125" customWidth="1"/>
    <col min="12813" max="12813" width="15" customWidth="1"/>
    <col min="12814" max="12814" width="14.42578125" customWidth="1"/>
    <col min="12815" max="12815" width="28.42578125" customWidth="1"/>
    <col min="13023" max="13023" width="19.7109375" customWidth="1"/>
    <col min="13024" max="13024" width="18.42578125" customWidth="1"/>
    <col min="13025" max="13025" width="15.85546875" customWidth="1"/>
    <col min="13026" max="13026" width="25" customWidth="1"/>
    <col min="13027" max="13027" width="31" customWidth="1"/>
    <col min="13028" max="13028" width="34.85546875" customWidth="1"/>
    <col min="13029" max="13029" width="18.5703125" customWidth="1"/>
    <col min="13030" max="13030" width="14" customWidth="1"/>
    <col min="13031" max="13031" width="15.140625" customWidth="1"/>
    <col min="13034" max="13036" width="8.28515625" customWidth="1"/>
    <col min="13039" max="13041" width="7.85546875" customWidth="1"/>
    <col min="13044" max="13046" width="8" customWidth="1"/>
    <col min="13049" max="13051" width="8" customWidth="1"/>
    <col min="13054" max="13056" width="7.85546875" customWidth="1"/>
    <col min="13059" max="13059" width="12.5703125" customWidth="1"/>
    <col min="13060" max="13060" width="15.7109375" customWidth="1"/>
    <col min="13061" max="13061" width="14.85546875" customWidth="1"/>
    <col min="13062" max="13062" width="13.5703125" customWidth="1"/>
    <col min="13063" max="13063" width="14.7109375" customWidth="1"/>
    <col min="13064" max="13064" width="14" customWidth="1"/>
    <col min="13065" max="13065" width="12.85546875" customWidth="1"/>
    <col min="13066" max="13066" width="15" customWidth="1"/>
    <col min="13067" max="13067" width="14.5703125" customWidth="1"/>
    <col min="13068" max="13068" width="13.42578125" customWidth="1"/>
    <col min="13069" max="13069" width="15" customWidth="1"/>
    <col min="13070" max="13070" width="14.42578125" customWidth="1"/>
    <col min="13071" max="13071" width="28.42578125" customWidth="1"/>
    <col min="13279" max="13279" width="19.7109375" customWidth="1"/>
    <col min="13280" max="13280" width="18.42578125" customWidth="1"/>
    <col min="13281" max="13281" width="15.85546875" customWidth="1"/>
    <col min="13282" max="13282" width="25" customWidth="1"/>
    <col min="13283" max="13283" width="31" customWidth="1"/>
    <col min="13284" max="13284" width="34.85546875" customWidth="1"/>
    <col min="13285" max="13285" width="18.5703125" customWidth="1"/>
    <col min="13286" max="13286" width="14" customWidth="1"/>
    <col min="13287" max="13287" width="15.140625" customWidth="1"/>
    <col min="13290" max="13292" width="8.28515625" customWidth="1"/>
    <col min="13295" max="13297" width="7.85546875" customWidth="1"/>
    <col min="13300" max="13302" width="8" customWidth="1"/>
    <col min="13305" max="13307" width="8" customWidth="1"/>
    <col min="13310" max="13312" width="7.85546875" customWidth="1"/>
    <col min="13315" max="13315" width="12.5703125" customWidth="1"/>
    <col min="13316" max="13316" width="15.7109375" customWidth="1"/>
    <col min="13317" max="13317" width="14.85546875" customWidth="1"/>
    <col min="13318" max="13318" width="13.5703125" customWidth="1"/>
    <col min="13319" max="13319" width="14.7109375" customWidth="1"/>
    <col min="13320" max="13320" width="14" customWidth="1"/>
    <col min="13321" max="13321" width="12.85546875" customWidth="1"/>
    <col min="13322" max="13322" width="15" customWidth="1"/>
    <col min="13323" max="13323" width="14.5703125" customWidth="1"/>
    <col min="13324" max="13324" width="13.42578125" customWidth="1"/>
    <col min="13325" max="13325" width="15" customWidth="1"/>
    <col min="13326" max="13326" width="14.42578125" customWidth="1"/>
    <col min="13327" max="13327" width="28.42578125" customWidth="1"/>
    <col min="13535" max="13535" width="19.7109375" customWidth="1"/>
    <col min="13536" max="13536" width="18.42578125" customWidth="1"/>
    <col min="13537" max="13537" width="15.85546875" customWidth="1"/>
    <col min="13538" max="13538" width="25" customWidth="1"/>
    <col min="13539" max="13539" width="31" customWidth="1"/>
    <col min="13540" max="13540" width="34.85546875" customWidth="1"/>
    <col min="13541" max="13541" width="18.5703125" customWidth="1"/>
    <col min="13542" max="13542" width="14" customWidth="1"/>
    <col min="13543" max="13543" width="15.140625" customWidth="1"/>
    <col min="13546" max="13548" width="8.28515625" customWidth="1"/>
    <col min="13551" max="13553" width="7.85546875" customWidth="1"/>
    <col min="13556" max="13558" width="8" customWidth="1"/>
    <col min="13561" max="13563" width="8" customWidth="1"/>
    <col min="13566" max="13568" width="7.85546875" customWidth="1"/>
    <col min="13571" max="13571" width="12.5703125" customWidth="1"/>
    <col min="13572" max="13572" width="15.7109375" customWidth="1"/>
    <col min="13573" max="13573" width="14.85546875" customWidth="1"/>
    <col min="13574" max="13574" width="13.5703125" customWidth="1"/>
    <col min="13575" max="13575" width="14.7109375" customWidth="1"/>
    <col min="13576" max="13576" width="14" customWidth="1"/>
    <col min="13577" max="13577" width="12.85546875" customWidth="1"/>
    <col min="13578" max="13578" width="15" customWidth="1"/>
    <col min="13579" max="13579" width="14.5703125" customWidth="1"/>
    <col min="13580" max="13580" width="13.42578125" customWidth="1"/>
    <col min="13581" max="13581" width="15" customWidth="1"/>
    <col min="13582" max="13582" width="14.42578125" customWidth="1"/>
    <col min="13583" max="13583" width="28.42578125" customWidth="1"/>
    <col min="13791" max="13791" width="19.7109375" customWidth="1"/>
    <col min="13792" max="13792" width="18.42578125" customWidth="1"/>
    <col min="13793" max="13793" width="15.85546875" customWidth="1"/>
    <col min="13794" max="13794" width="25" customWidth="1"/>
    <col min="13795" max="13795" width="31" customWidth="1"/>
    <col min="13796" max="13796" width="34.85546875" customWidth="1"/>
    <col min="13797" max="13797" width="18.5703125" customWidth="1"/>
    <col min="13798" max="13798" width="14" customWidth="1"/>
    <col min="13799" max="13799" width="15.140625" customWidth="1"/>
    <col min="13802" max="13804" width="8.28515625" customWidth="1"/>
    <col min="13807" max="13809" width="7.85546875" customWidth="1"/>
    <col min="13812" max="13814" width="8" customWidth="1"/>
    <col min="13817" max="13819" width="8" customWidth="1"/>
    <col min="13822" max="13824" width="7.85546875" customWidth="1"/>
    <col min="13827" max="13827" width="12.5703125" customWidth="1"/>
    <col min="13828" max="13828" width="15.7109375" customWidth="1"/>
    <col min="13829" max="13829" width="14.85546875" customWidth="1"/>
    <col min="13830" max="13830" width="13.5703125" customWidth="1"/>
    <col min="13831" max="13831" width="14.7109375" customWidth="1"/>
    <col min="13832" max="13832" width="14" customWidth="1"/>
    <col min="13833" max="13833" width="12.85546875" customWidth="1"/>
    <col min="13834" max="13834" width="15" customWidth="1"/>
    <col min="13835" max="13835" width="14.5703125" customWidth="1"/>
    <col min="13836" max="13836" width="13.42578125" customWidth="1"/>
    <col min="13837" max="13837" width="15" customWidth="1"/>
    <col min="13838" max="13838" width="14.42578125" customWidth="1"/>
    <col min="13839" max="13839" width="28.42578125" customWidth="1"/>
    <col min="14047" max="14047" width="19.7109375" customWidth="1"/>
    <col min="14048" max="14048" width="18.42578125" customWidth="1"/>
    <col min="14049" max="14049" width="15.85546875" customWidth="1"/>
    <col min="14050" max="14050" width="25" customWidth="1"/>
    <col min="14051" max="14051" width="31" customWidth="1"/>
    <col min="14052" max="14052" width="34.85546875" customWidth="1"/>
    <col min="14053" max="14053" width="18.5703125" customWidth="1"/>
    <col min="14054" max="14054" width="14" customWidth="1"/>
    <col min="14055" max="14055" width="15.140625" customWidth="1"/>
    <col min="14058" max="14060" width="8.28515625" customWidth="1"/>
    <col min="14063" max="14065" width="7.85546875" customWidth="1"/>
    <col min="14068" max="14070" width="8" customWidth="1"/>
    <col min="14073" max="14075" width="8" customWidth="1"/>
    <col min="14078" max="14080" width="7.85546875" customWidth="1"/>
    <col min="14083" max="14083" width="12.5703125" customWidth="1"/>
    <col min="14084" max="14084" width="15.7109375" customWidth="1"/>
    <col min="14085" max="14085" width="14.85546875" customWidth="1"/>
    <col min="14086" max="14086" width="13.5703125" customWidth="1"/>
    <col min="14087" max="14087" width="14.7109375" customWidth="1"/>
    <col min="14088" max="14088" width="14" customWidth="1"/>
    <col min="14089" max="14089" width="12.85546875" customWidth="1"/>
    <col min="14090" max="14090" width="15" customWidth="1"/>
    <col min="14091" max="14091" width="14.5703125" customWidth="1"/>
    <col min="14092" max="14092" width="13.42578125" customWidth="1"/>
    <col min="14093" max="14093" width="15" customWidth="1"/>
    <col min="14094" max="14094" width="14.42578125" customWidth="1"/>
    <col min="14095" max="14095" width="28.42578125" customWidth="1"/>
    <col min="14303" max="14303" width="19.7109375" customWidth="1"/>
    <col min="14304" max="14304" width="18.42578125" customWidth="1"/>
    <col min="14305" max="14305" width="15.85546875" customWidth="1"/>
    <col min="14306" max="14306" width="25" customWidth="1"/>
    <col min="14307" max="14307" width="31" customWidth="1"/>
    <col min="14308" max="14308" width="34.85546875" customWidth="1"/>
    <col min="14309" max="14309" width="18.5703125" customWidth="1"/>
    <col min="14310" max="14310" width="14" customWidth="1"/>
    <col min="14311" max="14311" width="15.140625" customWidth="1"/>
    <col min="14314" max="14316" width="8.28515625" customWidth="1"/>
    <col min="14319" max="14321" width="7.85546875" customWidth="1"/>
    <col min="14324" max="14326" width="8" customWidth="1"/>
    <col min="14329" max="14331" width="8" customWidth="1"/>
    <col min="14334" max="14336" width="7.85546875" customWidth="1"/>
    <col min="14339" max="14339" width="12.5703125" customWidth="1"/>
    <col min="14340" max="14340" width="15.7109375" customWidth="1"/>
    <col min="14341" max="14341" width="14.85546875" customWidth="1"/>
    <col min="14342" max="14342" width="13.5703125" customWidth="1"/>
    <col min="14343" max="14343" width="14.7109375" customWidth="1"/>
    <col min="14344" max="14344" width="14" customWidth="1"/>
    <col min="14345" max="14345" width="12.85546875" customWidth="1"/>
    <col min="14346" max="14346" width="15" customWidth="1"/>
    <col min="14347" max="14347" width="14.5703125" customWidth="1"/>
    <col min="14348" max="14348" width="13.42578125" customWidth="1"/>
    <col min="14349" max="14349" width="15" customWidth="1"/>
    <col min="14350" max="14350" width="14.42578125" customWidth="1"/>
    <col min="14351" max="14351" width="28.42578125" customWidth="1"/>
    <col min="14559" max="14559" width="19.7109375" customWidth="1"/>
    <col min="14560" max="14560" width="18.42578125" customWidth="1"/>
    <col min="14561" max="14561" width="15.85546875" customWidth="1"/>
    <col min="14562" max="14562" width="25" customWidth="1"/>
    <col min="14563" max="14563" width="31" customWidth="1"/>
    <col min="14564" max="14564" width="34.85546875" customWidth="1"/>
    <col min="14565" max="14565" width="18.5703125" customWidth="1"/>
    <col min="14566" max="14566" width="14" customWidth="1"/>
    <col min="14567" max="14567" width="15.140625" customWidth="1"/>
    <col min="14570" max="14572" width="8.28515625" customWidth="1"/>
    <col min="14575" max="14577" width="7.85546875" customWidth="1"/>
    <col min="14580" max="14582" width="8" customWidth="1"/>
    <col min="14585" max="14587" width="8" customWidth="1"/>
    <col min="14590" max="14592" width="7.85546875" customWidth="1"/>
    <col min="14595" max="14595" width="12.5703125" customWidth="1"/>
    <col min="14596" max="14596" width="15.7109375" customWidth="1"/>
    <col min="14597" max="14597" width="14.85546875" customWidth="1"/>
    <col min="14598" max="14598" width="13.5703125" customWidth="1"/>
    <col min="14599" max="14599" width="14.7109375" customWidth="1"/>
    <col min="14600" max="14600" width="14" customWidth="1"/>
    <col min="14601" max="14601" width="12.85546875" customWidth="1"/>
    <col min="14602" max="14602" width="15" customWidth="1"/>
    <col min="14603" max="14603" width="14.5703125" customWidth="1"/>
    <col min="14604" max="14604" width="13.42578125" customWidth="1"/>
    <col min="14605" max="14605" width="15" customWidth="1"/>
    <col min="14606" max="14606" width="14.42578125" customWidth="1"/>
    <col min="14607" max="14607" width="28.42578125" customWidth="1"/>
    <col min="14815" max="14815" width="19.7109375" customWidth="1"/>
    <col min="14816" max="14816" width="18.42578125" customWidth="1"/>
    <col min="14817" max="14817" width="15.85546875" customWidth="1"/>
    <col min="14818" max="14818" width="25" customWidth="1"/>
    <col min="14819" max="14819" width="31" customWidth="1"/>
    <col min="14820" max="14820" width="34.85546875" customWidth="1"/>
    <col min="14821" max="14821" width="18.5703125" customWidth="1"/>
    <col min="14822" max="14822" width="14" customWidth="1"/>
    <col min="14823" max="14823" width="15.140625" customWidth="1"/>
    <col min="14826" max="14828" width="8.28515625" customWidth="1"/>
    <col min="14831" max="14833" width="7.85546875" customWidth="1"/>
    <col min="14836" max="14838" width="8" customWidth="1"/>
    <col min="14841" max="14843" width="8" customWidth="1"/>
    <col min="14846" max="14848" width="7.85546875" customWidth="1"/>
    <col min="14851" max="14851" width="12.5703125" customWidth="1"/>
    <col min="14852" max="14852" width="15.7109375" customWidth="1"/>
    <col min="14853" max="14853" width="14.85546875" customWidth="1"/>
    <col min="14854" max="14854" width="13.5703125" customWidth="1"/>
    <col min="14855" max="14855" width="14.7109375" customWidth="1"/>
    <col min="14856" max="14856" width="14" customWidth="1"/>
    <col min="14857" max="14857" width="12.85546875" customWidth="1"/>
    <col min="14858" max="14858" width="15" customWidth="1"/>
    <col min="14859" max="14859" width="14.5703125" customWidth="1"/>
    <col min="14860" max="14860" width="13.42578125" customWidth="1"/>
    <col min="14861" max="14861" width="15" customWidth="1"/>
    <col min="14862" max="14862" width="14.42578125" customWidth="1"/>
    <col min="14863" max="14863" width="28.42578125" customWidth="1"/>
    <col min="15071" max="15071" width="19.7109375" customWidth="1"/>
    <col min="15072" max="15072" width="18.42578125" customWidth="1"/>
    <col min="15073" max="15073" width="15.85546875" customWidth="1"/>
    <col min="15074" max="15074" width="25" customWidth="1"/>
    <col min="15075" max="15075" width="31" customWidth="1"/>
    <col min="15076" max="15076" width="34.85546875" customWidth="1"/>
    <col min="15077" max="15077" width="18.5703125" customWidth="1"/>
    <col min="15078" max="15078" width="14" customWidth="1"/>
    <col min="15079" max="15079" width="15.140625" customWidth="1"/>
    <col min="15082" max="15084" width="8.28515625" customWidth="1"/>
    <col min="15087" max="15089" width="7.85546875" customWidth="1"/>
    <col min="15092" max="15094" width="8" customWidth="1"/>
    <col min="15097" max="15099" width="8" customWidth="1"/>
    <col min="15102" max="15104" width="7.85546875" customWidth="1"/>
    <col min="15107" max="15107" width="12.5703125" customWidth="1"/>
    <col min="15108" max="15108" width="15.7109375" customWidth="1"/>
    <col min="15109" max="15109" width="14.85546875" customWidth="1"/>
    <col min="15110" max="15110" width="13.5703125" customWidth="1"/>
    <col min="15111" max="15111" width="14.7109375" customWidth="1"/>
    <col min="15112" max="15112" width="14" customWidth="1"/>
    <col min="15113" max="15113" width="12.85546875" customWidth="1"/>
    <col min="15114" max="15114" width="15" customWidth="1"/>
    <col min="15115" max="15115" width="14.5703125" customWidth="1"/>
    <col min="15116" max="15116" width="13.42578125" customWidth="1"/>
    <col min="15117" max="15117" width="15" customWidth="1"/>
    <col min="15118" max="15118" width="14.42578125" customWidth="1"/>
    <col min="15119" max="15119" width="28.42578125" customWidth="1"/>
    <col min="15327" max="15327" width="19.7109375" customWidth="1"/>
    <col min="15328" max="15328" width="18.42578125" customWidth="1"/>
    <col min="15329" max="15329" width="15.85546875" customWidth="1"/>
    <col min="15330" max="15330" width="25" customWidth="1"/>
    <col min="15331" max="15331" width="31" customWidth="1"/>
    <col min="15332" max="15332" width="34.85546875" customWidth="1"/>
    <col min="15333" max="15333" width="18.5703125" customWidth="1"/>
    <col min="15334" max="15334" width="14" customWidth="1"/>
    <col min="15335" max="15335" width="15.140625" customWidth="1"/>
    <col min="15338" max="15340" width="8.28515625" customWidth="1"/>
    <col min="15343" max="15345" width="7.85546875" customWidth="1"/>
    <col min="15348" max="15350" width="8" customWidth="1"/>
    <col min="15353" max="15355" width="8" customWidth="1"/>
    <col min="15358" max="15360" width="7.85546875" customWidth="1"/>
    <col min="15363" max="15363" width="12.5703125" customWidth="1"/>
    <col min="15364" max="15364" width="15.7109375" customWidth="1"/>
    <col min="15365" max="15365" width="14.85546875" customWidth="1"/>
    <col min="15366" max="15366" width="13.5703125" customWidth="1"/>
    <col min="15367" max="15367" width="14.7109375" customWidth="1"/>
    <col min="15368" max="15368" width="14" customWidth="1"/>
    <col min="15369" max="15369" width="12.85546875" customWidth="1"/>
    <col min="15370" max="15370" width="15" customWidth="1"/>
    <col min="15371" max="15371" width="14.5703125" customWidth="1"/>
    <col min="15372" max="15372" width="13.42578125" customWidth="1"/>
    <col min="15373" max="15373" width="15" customWidth="1"/>
    <col min="15374" max="15374" width="14.42578125" customWidth="1"/>
    <col min="15375" max="15375" width="28.42578125" customWidth="1"/>
    <col min="15583" max="15583" width="19.7109375" customWidth="1"/>
    <col min="15584" max="15584" width="18.42578125" customWidth="1"/>
    <col min="15585" max="15585" width="15.85546875" customWidth="1"/>
    <col min="15586" max="15586" width="25" customWidth="1"/>
    <col min="15587" max="15587" width="31" customWidth="1"/>
    <col min="15588" max="15588" width="34.85546875" customWidth="1"/>
    <col min="15589" max="15589" width="18.5703125" customWidth="1"/>
    <col min="15590" max="15590" width="14" customWidth="1"/>
    <col min="15591" max="15591" width="15.140625" customWidth="1"/>
    <col min="15594" max="15596" width="8.28515625" customWidth="1"/>
    <col min="15599" max="15601" width="7.85546875" customWidth="1"/>
    <col min="15604" max="15606" width="8" customWidth="1"/>
    <col min="15609" max="15611" width="8" customWidth="1"/>
    <col min="15614" max="15616" width="7.85546875" customWidth="1"/>
    <col min="15619" max="15619" width="12.5703125" customWidth="1"/>
    <col min="15620" max="15620" width="15.7109375" customWidth="1"/>
    <col min="15621" max="15621" width="14.85546875" customWidth="1"/>
    <col min="15622" max="15622" width="13.5703125" customWidth="1"/>
    <col min="15623" max="15623" width="14.7109375" customWidth="1"/>
    <col min="15624" max="15624" width="14" customWidth="1"/>
    <col min="15625" max="15625" width="12.85546875" customWidth="1"/>
    <col min="15626" max="15626" width="15" customWidth="1"/>
    <col min="15627" max="15627" width="14.5703125" customWidth="1"/>
    <col min="15628" max="15628" width="13.42578125" customWidth="1"/>
    <col min="15629" max="15629" width="15" customWidth="1"/>
    <col min="15630" max="15630" width="14.42578125" customWidth="1"/>
    <col min="15631" max="15631" width="28.42578125" customWidth="1"/>
    <col min="15839" max="15839" width="19.7109375" customWidth="1"/>
    <col min="15840" max="15840" width="18.42578125" customWidth="1"/>
    <col min="15841" max="15841" width="15.85546875" customWidth="1"/>
    <col min="15842" max="15842" width="25" customWidth="1"/>
    <col min="15843" max="15843" width="31" customWidth="1"/>
    <col min="15844" max="15844" width="34.85546875" customWidth="1"/>
    <col min="15845" max="15845" width="18.5703125" customWidth="1"/>
    <col min="15846" max="15846" width="14" customWidth="1"/>
    <col min="15847" max="15847" width="15.140625" customWidth="1"/>
    <col min="15850" max="15852" width="8.28515625" customWidth="1"/>
    <col min="15855" max="15857" width="7.85546875" customWidth="1"/>
    <col min="15860" max="15862" width="8" customWidth="1"/>
    <col min="15865" max="15867" width="8" customWidth="1"/>
    <col min="15870" max="15872" width="7.85546875" customWidth="1"/>
    <col min="15875" max="15875" width="12.5703125" customWidth="1"/>
    <col min="15876" max="15876" width="15.7109375" customWidth="1"/>
    <col min="15877" max="15877" width="14.85546875" customWidth="1"/>
    <col min="15878" max="15878" width="13.5703125" customWidth="1"/>
    <col min="15879" max="15879" width="14.7109375" customWidth="1"/>
    <col min="15880" max="15880" width="14" customWidth="1"/>
    <col min="15881" max="15881" width="12.85546875" customWidth="1"/>
    <col min="15882" max="15882" width="15" customWidth="1"/>
    <col min="15883" max="15883" width="14.5703125" customWidth="1"/>
    <col min="15884" max="15884" width="13.42578125" customWidth="1"/>
    <col min="15885" max="15885" width="15" customWidth="1"/>
    <col min="15886" max="15886" width="14.42578125" customWidth="1"/>
    <col min="15887" max="15887" width="28.42578125" customWidth="1"/>
    <col min="16095" max="16095" width="19.7109375" customWidth="1"/>
    <col min="16096" max="16096" width="18.42578125" customWidth="1"/>
    <col min="16097" max="16097" width="15.85546875" customWidth="1"/>
    <col min="16098" max="16098" width="25" customWidth="1"/>
    <col min="16099" max="16099" width="31" customWidth="1"/>
    <col min="16100" max="16100" width="34.85546875" customWidth="1"/>
    <col min="16101" max="16101" width="18.5703125" customWidth="1"/>
    <col min="16102" max="16102" width="14" customWidth="1"/>
    <col min="16103" max="16103" width="15.140625" customWidth="1"/>
    <col min="16106" max="16108" width="8.28515625" customWidth="1"/>
    <col min="16111" max="16113" width="7.85546875" customWidth="1"/>
    <col min="16116" max="16118" width="8" customWidth="1"/>
    <col min="16121" max="16123" width="8" customWidth="1"/>
    <col min="16126" max="16128" width="7.85546875" customWidth="1"/>
    <col min="16131" max="16131" width="12.5703125" customWidth="1"/>
    <col min="16132" max="16132" width="15.7109375" customWidth="1"/>
    <col min="16133" max="16133" width="14.85546875" customWidth="1"/>
    <col min="16134" max="16134" width="13.5703125" customWidth="1"/>
    <col min="16135" max="16135" width="14.7109375" customWidth="1"/>
    <col min="16136" max="16136" width="14" customWidth="1"/>
    <col min="16137" max="16137" width="12.85546875" customWidth="1"/>
    <col min="16138" max="16138" width="15" customWidth="1"/>
    <col min="16139" max="16139" width="14.5703125" customWidth="1"/>
    <col min="16140" max="16140" width="13.42578125" customWidth="1"/>
    <col min="16141" max="16141" width="15" customWidth="1"/>
    <col min="16142" max="16142" width="14.42578125" customWidth="1"/>
    <col min="16143" max="16143" width="28.42578125" customWidth="1"/>
  </cols>
  <sheetData>
    <row r="1" spans="1:41" ht="32.25" customHeight="1">
      <c r="A1" s="229"/>
      <c r="B1" s="230"/>
      <c r="C1" s="231"/>
      <c r="D1" s="235" t="s">
        <v>19</v>
      </c>
      <c r="E1" s="236"/>
      <c r="F1" s="236"/>
      <c r="G1" s="236"/>
      <c r="H1" s="236"/>
      <c r="I1" s="236"/>
      <c r="J1" s="236"/>
      <c r="K1" s="236"/>
      <c r="L1" s="236"/>
      <c r="M1" s="4"/>
      <c r="N1" s="4"/>
      <c r="O1" s="4"/>
    </row>
    <row r="2" spans="1:41" ht="32.25" customHeight="1" thickBot="1">
      <c r="A2" s="232"/>
      <c r="B2" s="233"/>
      <c r="C2" s="234"/>
      <c r="D2" s="237" t="s">
        <v>18</v>
      </c>
      <c r="E2" s="238"/>
      <c r="F2" s="238"/>
      <c r="G2" s="238"/>
      <c r="H2" s="238"/>
      <c r="I2" s="238"/>
      <c r="J2" s="238"/>
      <c r="K2" s="238"/>
      <c r="L2" s="238"/>
      <c r="M2" s="4"/>
      <c r="N2" s="4"/>
      <c r="O2" s="4"/>
    </row>
    <row r="3" spans="1:41" ht="12.75" customHeight="1" thickBot="1">
      <c r="A3" s="2"/>
      <c r="B3" s="3"/>
      <c r="C3" s="3"/>
      <c r="D3" s="4"/>
      <c r="E3" s="40"/>
      <c r="F3" s="4"/>
      <c r="G3" s="4"/>
      <c r="H3" s="4"/>
      <c r="I3" s="4"/>
      <c r="J3" s="4"/>
      <c r="K3" s="27"/>
      <c r="L3" s="4"/>
      <c r="M3" s="4"/>
      <c r="N3" s="4"/>
      <c r="O3" s="4"/>
    </row>
    <row r="4" spans="1:41" ht="12.75" customHeight="1">
      <c r="A4" s="16" t="s">
        <v>20</v>
      </c>
      <c r="B4" s="239" t="s">
        <v>105</v>
      </c>
      <c r="C4" s="239"/>
      <c r="D4" s="240"/>
      <c r="E4" s="68"/>
      <c r="F4" s="17"/>
      <c r="G4" s="33"/>
      <c r="H4" s="17"/>
      <c r="I4" s="17"/>
      <c r="J4" s="4"/>
      <c r="K4" s="27"/>
      <c r="L4" s="4"/>
      <c r="M4" s="4"/>
      <c r="N4" s="4"/>
      <c r="O4" s="4"/>
    </row>
    <row r="5" spans="1:41" ht="12.75" customHeight="1">
      <c r="A5" s="18" t="s">
        <v>22</v>
      </c>
      <c r="B5" s="241" t="s">
        <v>179</v>
      </c>
      <c r="C5" s="241"/>
      <c r="D5" s="242"/>
      <c r="E5" s="68"/>
      <c r="F5" s="17"/>
      <c r="G5" s="33"/>
      <c r="H5" s="17"/>
      <c r="I5" s="17"/>
      <c r="J5" s="4"/>
      <c r="K5" s="27"/>
      <c r="L5" s="4"/>
      <c r="M5" s="4"/>
      <c r="N5" s="4"/>
      <c r="O5" s="4"/>
    </row>
    <row r="6" spans="1:41" ht="23.25" customHeight="1">
      <c r="A6" s="18" t="s">
        <v>23</v>
      </c>
      <c r="B6" s="241" t="s">
        <v>179</v>
      </c>
      <c r="C6" s="241"/>
      <c r="D6" s="242"/>
      <c r="E6" s="68"/>
      <c r="F6" s="17"/>
      <c r="G6" s="33"/>
      <c r="H6" s="17"/>
      <c r="I6" s="17"/>
      <c r="J6" s="4"/>
      <c r="K6" s="27"/>
      <c r="L6" s="4"/>
      <c r="M6" s="4"/>
      <c r="N6" s="4"/>
      <c r="O6" s="4"/>
    </row>
    <row r="7" spans="1:41" ht="12.75" customHeight="1" thickBot="1">
      <c r="A7" s="19" t="s">
        <v>25</v>
      </c>
      <c r="B7" s="241" t="s">
        <v>611</v>
      </c>
      <c r="C7" s="241"/>
      <c r="D7" s="242"/>
      <c r="E7" s="68"/>
      <c r="F7" s="17"/>
      <c r="G7" s="33"/>
      <c r="H7" s="17"/>
      <c r="I7" s="17"/>
      <c r="J7" s="4"/>
      <c r="K7" s="27"/>
      <c r="L7" s="4"/>
      <c r="M7" s="4"/>
      <c r="N7" s="4"/>
      <c r="O7" s="4"/>
    </row>
    <row r="8" spans="1:41" ht="12.75" customHeight="1" thickBot="1">
      <c r="A8" s="2"/>
      <c r="B8" s="3"/>
      <c r="C8" s="3"/>
      <c r="D8" s="4"/>
      <c r="E8" s="40"/>
      <c r="F8" s="4"/>
      <c r="G8" s="4"/>
      <c r="H8" s="4"/>
      <c r="I8" s="4"/>
      <c r="J8" s="4"/>
      <c r="K8" s="27"/>
      <c r="L8" s="4"/>
      <c r="M8" s="4"/>
      <c r="N8" s="4"/>
      <c r="O8" s="4"/>
    </row>
    <row r="9" spans="1:41" s="1" customFormat="1" ht="15.75" customHeight="1">
      <c r="A9" s="246" t="s">
        <v>0</v>
      </c>
      <c r="B9" s="222" t="s">
        <v>1</v>
      </c>
      <c r="C9" s="222" t="s">
        <v>31</v>
      </c>
      <c r="D9" s="222" t="s">
        <v>2</v>
      </c>
      <c r="E9" s="219" t="s">
        <v>11</v>
      </c>
      <c r="F9" s="222" t="s">
        <v>3</v>
      </c>
      <c r="G9" s="225" t="s">
        <v>4</v>
      </c>
      <c r="H9" s="225"/>
      <c r="I9" s="225"/>
      <c r="J9" s="225"/>
      <c r="K9" s="25"/>
      <c r="L9" s="217" t="s">
        <v>12</v>
      </c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49" t="s">
        <v>779</v>
      </c>
      <c r="AG9" s="249"/>
      <c r="AH9" s="249" t="s">
        <v>780</v>
      </c>
      <c r="AI9" s="249"/>
      <c r="AJ9" s="249" t="s">
        <v>781</v>
      </c>
      <c r="AK9" s="249"/>
      <c r="AL9" s="249" t="s">
        <v>782</v>
      </c>
      <c r="AM9" s="249"/>
      <c r="AN9" s="249"/>
      <c r="AO9" s="250" t="s">
        <v>783</v>
      </c>
    </row>
    <row r="10" spans="1:41" s="1" customFormat="1" ht="15.75" customHeight="1">
      <c r="A10" s="247"/>
      <c r="B10" s="223"/>
      <c r="C10" s="223"/>
      <c r="D10" s="223"/>
      <c r="E10" s="220"/>
      <c r="F10" s="223"/>
      <c r="G10" s="217" t="s">
        <v>5</v>
      </c>
      <c r="H10" s="217" t="s">
        <v>6</v>
      </c>
      <c r="I10" s="217"/>
      <c r="J10" s="217" t="s">
        <v>7</v>
      </c>
      <c r="K10" s="217" t="s">
        <v>10</v>
      </c>
      <c r="L10" s="243" t="s">
        <v>13</v>
      </c>
      <c r="M10" s="244"/>
      <c r="N10" s="244"/>
      <c r="O10" s="245"/>
      <c r="P10" s="243" t="s">
        <v>14</v>
      </c>
      <c r="Q10" s="244"/>
      <c r="R10" s="244"/>
      <c r="S10" s="245"/>
      <c r="T10" s="243" t="s">
        <v>15</v>
      </c>
      <c r="U10" s="244"/>
      <c r="V10" s="244"/>
      <c r="W10" s="245"/>
      <c r="X10" s="217" t="s">
        <v>16</v>
      </c>
      <c r="Y10" s="217"/>
      <c r="Z10" s="217"/>
      <c r="AA10" s="217"/>
      <c r="AB10" s="217" t="s">
        <v>776</v>
      </c>
      <c r="AC10" s="217"/>
      <c r="AD10" s="217"/>
      <c r="AE10" s="217"/>
      <c r="AF10" s="253" t="s">
        <v>784</v>
      </c>
      <c r="AG10" s="253"/>
      <c r="AH10" s="253" t="s">
        <v>784</v>
      </c>
      <c r="AI10" s="253"/>
      <c r="AJ10" s="253" t="s">
        <v>784</v>
      </c>
      <c r="AK10" s="253"/>
      <c r="AL10" s="253" t="s">
        <v>784</v>
      </c>
      <c r="AM10" s="253"/>
      <c r="AN10" s="253" t="s">
        <v>785</v>
      </c>
      <c r="AO10" s="251"/>
    </row>
    <row r="11" spans="1:41" s="1" customFormat="1" ht="51" customHeight="1">
      <c r="A11" s="248"/>
      <c r="B11" s="224"/>
      <c r="C11" s="224"/>
      <c r="D11" s="224"/>
      <c r="E11" s="221"/>
      <c r="F11" s="224"/>
      <c r="G11" s="228"/>
      <c r="H11" s="23" t="s">
        <v>8</v>
      </c>
      <c r="I11" s="23" t="s">
        <v>9</v>
      </c>
      <c r="J11" s="228"/>
      <c r="K11" s="228"/>
      <c r="L11" s="23" t="s">
        <v>17</v>
      </c>
      <c r="M11" s="135" t="s">
        <v>773</v>
      </c>
      <c r="N11" s="138" t="s">
        <v>774</v>
      </c>
      <c r="O11" s="138" t="s">
        <v>775</v>
      </c>
      <c r="P11" s="23" t="s">
        <v>17</v>
      </c>
      <c r="Q11" s="135" t="s">
        <v>773</v>
      </c>
      <c r="R11" s="138" t="s">
        <v>774</v>
      </c>
      <c r="S11" s="138" t="s">
        <v>775</v>
      </c>
      <c r="T11" s="23" t="s">
        <v>17</v>
      </c>
      <c r="U11" s="135" t="s">
        <v>773</v>
      </c>
      <c r="V11" s="138" t="s">
        <v>774</v>
      </c>
      <c r="W11" s="138" t="s">
        <v>775</v>
      </c>
      <c r="X11" s="23" t="s">
        <v>17</v>
      </c>
      <c r="Y11" s="135" t="s">
        <v>773</v>
      </c>
      <c r="Z11" s="138" t="s">
        <v>774</v>
      </c>
      <c r="AA11" s="138" t="s">
        <v>775</v>
      </c>
      <c r="AB11" s="135" t="s">
        <v>17</v>
      </c>
      <c r="AC11" s="135" t="s">
        <v>777</v>
      </c>
      <c r="AD11" s="135" t="s">
        <v>778</v>
      </c>
      <c r="AE11" s="140" t="s">
        <v>775</v>
      </c>
      <c r="AF11" s="141" t="s">
        <v>8</v>
      </c>
      <c r="AG11" s="141" t="s">
        <v>9</v>
      </c>
      <c r="AH11" s="141" t="s">
        <v>8</v>
      </c>
      <c r="AI11" s="141" t="s">
        <v>9</v>
      </c>
      <c r="AJ11" s="141" t="s">
        <v>8</v>
      </c>
      <c r="AK11" s="141" t="s">
        <v>9</v>
      </c>
      <c r="AL11" s="141" t="s">
        <v>8</v>
      </c>
      <c r="AM11" s="141" t="s">
        <v>9</v>
      </c>
      <c r="AN11" s="254"/>
      <c r="AO11" s="252"/>
    </row>
    <row r="12" spans="1:41" ht="102" customHeight="1" thickBot="1">
      <c r="A12" s="215" t="s">
        <v>29</v>
      </c>
      <c r="B12" s="215" t="s">
        <v>30</v>
      </c>
      <c r="C12" s="226" t="s">
        <v>180</v>
      </c>
      <c r="D12" s="226" t="s">
        <v>34</v>
      </c>
      <c r="E12" s="67" t="s">
        <v>644</v>
      </c>
      <c r="F12" s="67" t="s">
        <v>645</v>
      </c>
      <c r="G12" s="67" t="s">
        <v>643</v>
      </c>
      <c r="H12" s="67" t="s">
        <v>646</v>
      </c>
      <c r="I12" s="67" t="s">
        <v>647</v>
      </c>
      <c r="J12" s="67" t="s">
        <v>51</v>
      </c>
      <c r="K12" s="67" t="s">
        <v>648</v>
      </c>
      <c r="L12" s="35">
        <v>0.9</v>
      </c>
      <c r="M12" s="139">
        <f>IF(ISERROR(AF12/AG12),0,AF12/AG12)</f>
        <v>0.83783783783783783</v>
      </c>
      <c r="N12" s="139">
        <f>IF(ISERROR(M12/L12),0,(M12/L12))</f>
        <v>0.93093093093093093</v>
      </c>
      <c r="O12" s="139">
        <f>IF(N12&gt;=100%,100%,IF(N12=N12,N12))</f>
        <v>0.93093093093093093</v>
      </c>
      <c r="P12" s="11">
        <v>0.9</v>
      </c>
      <c r="Q12" s="139">
        <f>IF(ISERROR(AH12/AI12),0,AH12/AI12)</f>
        <v>0.69281045751633985</v>
      </c>
      <c r="R12" s="139">
        <f>IF(ISERROR(Q12/P12),0,(Q12/P12))</f>
        <v>0.76978939724037754</v>
      </c>
      <c r="S12" s="139">
        <f>IF(R12&gt;=100%,100%,IF(R12=R12,R12))</f>
        <v>0.76978939724037754</v>
      </c>
      <c r="T12" s="11">
        <v>0.9</v>
      </c>
      <c r="U12" s="139">
        <f>IF(ISERROR(AJ12/AK12),0,AJ12/AK12)</f>
        <v>0.80769230769230771</v>
      </c>
      <c r="V12" s="139">
        <f>IF(ISERROR(U12/T12),0,(U12/T12))</f>
        <v>0.89743589743589747</v>
      </c>
      <c r="W12" s="139">
        <f>IF(V12&gt;=100%,100%,IF(V12=V12,V12))</f>
        <v>0.89743589743589747</v>
      </c>
      <c r="X12" s="11">
        <v>0.9</v>
      </c>
      <c r="Y12" s="139">
        <f>IF(ISERROR(AL12/AM12),0,AL12/AM12)</f>
        <v>0</v>
      </c>
      <c r="Z12" s="139">
        <f>IF(ISERROR(Y12/X12),0,(Y12/X12))</f>
        <v>0</v>
      </c>
      <c r="AA12" s="139">
        <f>IF(Z12&gt;=100%,100%,IF(Z12=Z12,Z12))</f>
        <v>0</v>
      </c>
      <c r="AB12" s="11">
        <f>+L12</f>
        <v>0.9</v>
      </c>
      <c r="AC12" s="139">
        <f>+AVERAGE(M12,Q12,U12,Y12)</f>
        <v>0.58458515076162132</v>
      </c>
      <c r="AD12" s="139">
        <f>IF(ISERROR(AC12/AB12),0,(AC12/AB12))</f>
        <v>0.64953905640180143</v>
      </c>
      <c r="AE12" s="139">
        <f>IF(AD12&gt;=100%,100%,IF(AD12=AD12,AD12))</f>
        <v>0.64953905640180143</v>
      </c>
      <c r="AF12" s="136">
        <v>124</v>
      </c>
      <c r="AG12" s="136">
        <v>148</v>
      </c>
      <c r="AH12" s="136">
        <v>106</v>
      </c>
      <c r="AI12" s="136">
        <v>153</v>
      </c>
      <c r="AJ12" s="136">
        <v>126</v>
      </c>
      <c r="AK12" s="136">
        <v>156</v>
      </c>
      <c r="AL12" s="136"/>
      <c r="AM12" s="136"/>
      <c r="AN12" s="136"/>
      <c r="AO12" s="136"/>
    </row>
    <row r="13" spans="1:41" ht="102" customHeight="1" thickBot="1">
      <c r="A13" s="215"/>
      <c r="B13" s="215"/>
      <c r="C13" s="227"/>
      <c r="D13" s="227"/>
      <c r="E13" s="67" t="s">
        <v>308</v>
      </c>
      <c r="F13" s="67" t="s">
        <v>226</v>
      </c>
      <c r="G13" s="67" t="s">
        <v>227</v>
      </c>
      <c r="H13" s="67" t="s">
        <v>467</v>
      </c>
      <c r="I13" s="67" t="s">
        <v>468</v>
      </c>
      <c r="J13" s="67" t="s">
        <v>51</v>
      </c>
      <c r="K13" s="67" t="s">
        <v>220</v>
      </c>
      <c r="L13" s="35">
        <v>1</v>
      </c>
      <c r="M13" s="139">
        <f>IF(ISERROR(AF13/AG13),0,AF13/AG13)</f>
        <v>1</v>
      </c>
      <c r="N13" s="139">
        <f>IF(ISERROR(M13/L13),0,(M13/L13))</f>
        <v>1</v>
      </c>
      <c r="O13" s="139">
        <f>IF(N13&gt;=100%,100%,IF(N13=N13,N13))</f>
        <v>1</v>
      </c>
      <c r="P13" s="11">
        <v>1</v>
      </c>
      <c r="Q13" s="139">
        <f>IF(ISERROR(AH13/AI13),0,AH13/AI13)</f>
        <v>1</v>
      </c>
      <c r="R13" s="139">
        <f>IF(ISERROR(Q13/P13),0,(Q13/P13))</f>
        <v>1</v>
      </c>
      <c r="S13" s="139">
        <f>IF(R13&gt;=100%,100%,IF(R13=R13,R13))</f>
        <v>1</v>
      </c>
      <c r="T13" s="11">
        <v>1</v>
      </c>
      <c r="U13" s="139">
        <f>IF(ISERROR(AJ13/AK13),0,AJ13/AK13)</f>
        <v>1</v>
      </c>
      <c r="V13" s="139">
        <f>IF(ISERROR(U13/T13),0,(U13/T13))</f>
        <v>1</v>
      </c>
      <c r="W13" s="139">
        <f>IF(V13&gt;=100%,100%,IF(V13=V13,V13))</f>
        <v>1</v>
      </c>
      <c r="X13" s="11">
        <v>1</v>
      </c>
      <c r="Y13" s="139">
        <f t="shared" ref="Y13:Y15" si="0">IF(ISERROR(AL13/AM13),0,AL13/AM13)</f>
        <v>0</v>
      </c>
      <c r="Z13" s="139">
        <f t="shared" ref="Z13:Z16" si="1">IF(ISERROR(Y13/X13),0,(Y13/X13))</f>
        <v>0</v>
      </c>
      <c r="AA13" s="139">
        <f t="shared" ref="AA13:AA24" si="2">IF(Z13&gt;=100%,100%,IF(Z13=Z13,Z13))</f>
        <v>0</v>
      </c>
      <c r="AB13" s="11">
        <f t="shared" ref="AB13:AB24" si="3">+L13</f>
        <v>1</v>
      </c>
      <c r="AC13" s="139">
        <f t="shared" ref="AC13:AC24" si="4">+AVERAGE(M13,Q13,U13,Y13)</f>
        <v>0.75</v>
      </c>
      <c r="AD13" s="139">
        <f t="shared" ref="AD13:AD24" si="5">IF(ISERROR(AC13/AB13),0,(AC13/AB13))</f>
        <v>0.75</v>
      </c>
      <c r="AE13" s="139">
        <f t="shared" ref="AE13:AE24" si="6">IF(AD13&gt;=100%,100%,IF(AD13=AD13,AD13))</f>
        <v>0.75</v>
      </c>
      <c r="AF13" s="136">
        <v>7</v>
      </c>
      <c r="AG13" s="136">
        <v>7</v>
      </c>
      <c r="AH13" s="136">
        <v>8</v>
      </c>
      <c r="AI13" s="136">
        <v>8</v>
      </c>
      <c r="AJ13" s="136">
        <v>8</v>
      </c>
      <c r="AK13" s="136">
        <v>8</v>
      </c>
      <c r="AL13" s="136"/>
      <c r="AM13" s="136"/>
      <c r="AN13" s="136"/>
      <c r="AO13" s="136"/>
    </row>
    <row r="14" spans="1:41" ht="91.5" customHeight="1" thickBot="1">
      <c r="A14" s="215"/>
      <c r="B14" s="215"/>
      <c r="C14" s="215" t="s">
        <v>56</v>
      </c>
      <c r="D14" s="216" t="s">
        <v>181</v>
      </c>
      <c r="E14" s="67" t="s">
        <v>182</v>
      </c>
      <c r="F14" s="67" t="s">
        <v>649</v>
      </c>
      <c r="G14" s="67" t="s">
        <v>469</v>
      </c>
      <c r="H14" s="67" t="s">
        <v>183</v>
      </c>
      <c r="I14" s="67" t="s">
        <v>184</v>
      </c>
      <c r="J14" s="67" t="s">
        <v>51</v>
      </c>
      <c r="K14" s="67" t="s">
        <v>470</v>
      </c>
      <c r="L14" s="11"/>
      <c r="M14" s="11"/>
      <c r="N14" s="11"/>
      <c r="O14" s="11"/>
      <c r="P14" s="11">
        <v>0.01</v>
      </c>
      <c r="Q14" s="139">
        <f>IF(ISERROR(AH14/AI14),0,AH14/AI14)</f>
        <v>1.1557117151739635</v>
      </c>
      <c r="R14" s="139">
        <f>IF(ISERROR(Q14/P14),0,(Q14/P14))</f>
        <v>115.57117151739635</v>
      </c>
      <c r="S14" s="139">
        <f>IF(R14&gt;=100%,100%,IF(R14=R14,R14))</f>
        <v>1</v>
      </c>
      <c r="T14" s="11">
        <v>0.01</v>
      </c>
      <c r="U14" s="139">
        <f>IF(ISERROR(AJ14/AK14),0,AJ14/AK14)</f>
        <v>0.86012457744587445</v>
      </c>
      <c r="V14" s="139">
        <f>IF(ISERROR(U14/T14),0,(U14/T14))</f>
        <v>86.012457744587437</v>
      </c>
      <c r="W14" s="139">
        <f>IF(V14&gt;=100%,100%,IF(V14=V14,V14))</f>
        <v>1</v>
      </c>
      <c r="X14" s="11">
        <v>0.01</v>
      </c>
      <c r="Y14" s="139">
        <f t="shared" si="0"/>
        <v>0</v>
      </c>
      <c r="Z14" s="139">
        <f t="shared" si="1"/>
        <v>0</v>
      </c>
      <c r="AA14" s="139">
        <f t="shared" si="2"/>
        <v>0</v>
      </c>
      <c r="AB14" s="11">
        <v>0.03</v>
      </c>
      <c r="AC14" s="139">
        <f t="shared" si="4"/>
        <v>0.67194543087327929</v>
      </c>
      <c r="AD14" s="139">
        <f t="shared" si="5"/>
        <v>22.39818102910931</v>
      </c>
      <c r="AE14" s="139">
        <f t="shared" si="6"/>
        <v>1</v>
      </c>
      <c r="AF14" s="136"/>
      <c r="AG14" s="136"/>
      <c r="AH14" s="166">
        <v>28646690463</v>
      </c>
      <c r="AI14" s="166">
        <v>24787055532</v>
      </c>
      <c r="AJ14" s="117">
        <v>14323345231.5</v>
      </c>
      <c r="AK14" s="117">
        <v>16652640335</v>
      </c>
      <c r="AL14" s="214"/>
      <c r="AM14" s="214"/>
      <c r="AN14" s="214"/>
      <c r="AO14" s="136"/>
    </row>
    <row r="15" spans="1:41" ht="45" customHeight="1" thickBot="1">
      <c r="A15" s="215"/>
      <c r="B15" s="215"/>
      <c r="C15" s="215"/>
      <c r="D15" s="216"/>
      <c r="E15" s="67" t="s">
        <v>186</v>
      </c>
      <c r="F15" s="67" t="s">
        <v>187</v>
      </c>
      <c r="G15" s="67" t="s">
        <v>188</v>
      </c>
      <c r="H15" s="67" t="s">
        <v>199</v>
      </c>
      <c r="I15" s="67"/>
      <c r="J15" s="67" t="s">
        <v>51</v>
      </c>
      <c r="K15" s="67" t="s">
        <v>471</v>
      </c>
      <c r="L15" s="11">
        <v>1</v>
      </c>
      <c r="M15" s="139">
        <f t="shared" ref="M15:M17" si="7">IF(ISERROR(AF15/AG15),0,AF15/AG15)</f>
        <v>0</v>
      </c>
      <c r="N15" s="139">
        <f t="shared" ref="N15:N17" si="8">IF(ISERROR(M15/L15),0,(M15/L15))</f>
        <v>0</v>
      </c>
      <c r="O15" s="139">
        <f t="shared" ref="O15:O17" si="9">IF(N15&gt;=100%,100%,IF(N15=N15,N15))</f>
        <v>0</v>
      </c>
      <c r="P15" s="11">
        <v>1</v>
      </c>
      <c r="Q15" s="139">
        <f t="shared" ref="Q15:Q18" si="10">IF(ISERROR(AH15/AI15),0,AH15/AI15)</f>
        <v>1</v>
      </c>
      <c r="R15" s="139">
        <f t="shared" ref="R15:R18" si="11">IF(ISERROR(Q15/P15),0,(Q15/P15))</f>
        <v>1</v>
      </c>
      <c r="S15" s="139">
        <f t="shared" ref="S15:S24" si="12">IF(R15&gt;=100%,100%,IF(R15=R15,R15))</f>
        <v>1</v>
      </c>
      <c r="T15" s="11">
        <v>1</v>
      </c>
      <c r="U15" s="139">
        <f t="shared" ref="U15" si="13">IF(ISERROR(AJ15/AK15),0,AJ15/AK15)</f>
        <v>1</v>
      </c>
      <c r="V15" s="139">
        <f t="shared" ref="V15" si="14">IF(ISERROR(U15/T15),0,(U15/T15))</f>
        <v>1</v>
      </c>
      <c r="W15" s="139">
        <f t="shared" ref="W15:W16" si="15">IF(V15&gt;=100%,100%,IF(V15=V15,V15))</f>
        <v>1</v>
      </c>
      <c r="X15" s="11">
        <v>1</v>
      </c>
      <c r="Y15" s="139">
        <f t="shared" si="0"/>
        <v>0</v>
      </c>
      <c r="Z15" s="139">
        <f t="shared" si="1"/>
        <v>0</v>
      </c>
      <c r="AA15" s="139">
        <f t="shared" si="2"/>
        <v>0</v>
      </c>
      <c r="AB15" s="11">
        <f t="shared" si="3"/>
        <v>1</v>
      </c>
      <c r="AC15" s="139">
        <f t="shared" si="4"/>
        <v>0.5</v>
      </c>
      <c r="AD15" s="139">
        <f t="shared" si="5"/>
        <v>0.5</v>
      </c>
      <c r="AE15" s="139">
        <f t="shared" si="6"/>
        <v>0.5</v>
      </c>
      <c r="AF15" s="136">
        <v>0</v>
      </c>
      <c r="AG15" s="136">
        <v>0</v>
      </c>
      <c r="AH15" s="166">
        <v>1</v>
      </c>
      <c r="AI15" s="166">
        <v>1</v>
      </c>
      <c r="AJ15" s="117">
        <v>1</v>
      </c>
      <c r="AK15" s="117">
        <v>1</v>
      </c>
      <c r="AL15" s="214"/>
      <c r="AM15" s="214"/>
      <c r="AN15" s="214"/>
      <c r="AO15" s="136"/>
    </row>
    <row r="16" spans="1:41" ht="68.25" customHeight="1" thickBot="1">
      <c r="A16" s="215"/>
      <c r="B16" s="215"/>
      <c r="C16" s="215"/>
      <c r="D16" s="216"/>
      <c r="E16" s="67" t="s">
        <v>201</v>
      </c>
      <c r="F16" s="67" t="s">
        <v>200</v>
      </c>
      <c r="G16" s="67" t="s">
        <v>202</v>
      </c>
      <c r="H16" s="67" t="s">
        <v>472</v>
      </c>
      <c r="I16" s="67" t="s">
        <v>473</v>
      </c>
      <c r="J16" s="67" t="s">
        <v>51</v>
      </c>
      <c r="K16" s="67" t="s">
        <v>203</v>
      </c>
      <c r="L16" s="11">
        <v>0.9</v>
      </c>
      <c r="M16" s="139">
        <f t="shared" si="7"/>
        <v>1</v>
      </c>
      <c r="N16" s="139">
        <f t="shared" si="8"/>
        <v>1.1111111111111112</v>
      </c>
      <c r="O16" s="139">
        <f t="shared" si="9"/>
        <v>1</v>
      </c>
      <c r="P16" s="11">
        <v>0.9</v>
      </c>
      <c r="Q16" s="139">
        <f t="shared" si="10"/>
        <v>1</v>
      </c>
      <c r="R16" s="139">
        <f t="shared" si="11"/>
        <v>1.1111111111111112</v>
      </c>
      <c r="S16" s="139">
        <f t="shared" si="12"/>
        <v>1</v>
      </c>
      <c r="T16" s="11">
        <v>0.9</v>
      </c>
      <c r="U16" s="139">
        <f>+(AK16-AJ16)/AJ16</f>
        <v>-0.12639585433432621</v>
      </c>
      <c r="V16" s="139">
        <v>0</v>
      </c>
      <c r="W16" s="139">
        <f t="shared" si="15"/>
        <v>0</v>
      </c>
      <c r="X16" s="11">
        <v>0.9</v>
      </c>
      <c r="Y16" s="139">
        <f>IF(ISERROR(#REF!/#REF!),0,#REF!/#REF!)</f>
        <v>0</v>
      </c>
      <c r="Z16" s="139">
        <f t="shared" si="1"/>
        <v>0</v>
      </c>
      <c r="AA16" s="139">
        <f t="shared" si="2"/>
        <v>0</v>
      </c>
      <c r="AB16" s="11">
        <f t="shared" si="3"/>
        <v>0.9</v>
      </c>
      <c r="AC16" s="139">
        <f t="shared" si="4"/>
        <v>0.46840103641641845</v>
      </c>
      <c r="AD16" s="139">
        <f t="shared" si="5"/>
        <v>0.5204455960182427</v>
      </c>
      <c r="AE16" s="139">
        <f t="shared" si="6"/>
        <v>0.5204455960182427</v>
      </c>
      <c r="AF16" s="136">
        <v>1</v>
      </c>
      <c r="AG16" s="136">
        <v>1</v>
      </c>
      <c r="AH16" s="136">
        <v>1</v>
      </c>
      <c r="AI16" s="136">
        <v>1</v>
      </c>
      <c r="AJ16" s="204">
        <v>91803758708</v>
      </c>
      <c r="AK16" s="204">
        <v>80200144195</v>
      </c>
      <c r="AL16" s="332"/>
      <c r="AM16" s="22"/>
      <c r="AN16" s="214"/>
      <c r="AO16" s="136"/>
    </row>
    <row r="17" spans="1:41" ht="64.5" thickBot="1">
      <c r="A17" s="215"/>
      <c r="B17" s="215"/>
      <c r="C17" s="215" t="s">
        <v>35</v>
      </c>
      <c r="D17" s="218" t="s">
        <v>36</v>
      </c>
      <c r="E17" s="67" t="s">
        <v>313</v>
      </c>
      <c r="F17" s="67" t="s">
        <v>314</v>
      </c>
      <c r="G17" s="67" t="s">
        <v>228</v>
      </c>
      <c r="H17" s="67" t="s">
        <v>229</v>
      </c>
      <c r="I17" s="67" t="s">
        <v>230</v>
      </c>
      <c r="J17" s="67" t="s">
        <v>37</v>
      </c>
      <c r="K17" s="67" t="s">
        <v>231</v>
      </c>
      <c r="L17" s="11">
        <v>1</v>
      </c>
      <c r="M17" s="139">
        <f t="shared" si="7"/>
        <v>1</v>
      </c>
      <c r="N17" s="139">
        <f t="shared" si="8"/>
        <v>1</v>
      </c>
      <c r="O17" s="139">
        <f t="shared" si="9"/>
        <v>1</v>
      </c>
      <c r="P17" s="11">
        <v>1</v>
      </c>
      <c r="Q17" s="139">
        <f t="shared" si="10"/>
        <v>1</v>
      </c>
      <c r="R17" s="139">
        <f t="shared" si="11"/>
        <v>1</v>
      </c>
      <c r="S17" s="139">
        <f t="shared" si="12"/>
        <v>1</v>
      </c>
      <c r="T17" s="11"/>
      <c r="U17" s="11"/>
      <c r="V17" s="11"/>
      <c r="W17" s="11"/>
      <c r="X17" s="11"/>
      <c r="Y17" s="139"/>
      <c r="Z17" s="139"/>
      <c r="AA17" s="139"/>
      <c r="AB17" s="11">
        <f t="shared" si="3"/>
        <v>1</v>
      </c>
      <c r="AC17" s="139">
        <f t="shared" si="4"/>
        <v>1</v>
      </c>
      <c r="AD17" s="139">
        <f t="shared" si="5"/>
        <v>1</v>
      </c>
      <c r="AE17" s="139">
        <f t="shared" si="6"/>
        <v>1</v>
      </c>
      <c r="AF17" s="136">
        <v>1</v>
      </c>
      <c r="AG17" s="136">
        <v>1</v>
      </c>
      <c r="AH17" s="136">
        <v>1</v>
      </c>
      <c r="AI17" s="136">
        <v>1</v>
      </c>
      <c r="AJ17" s="136"/>
      <c r="AK17" s="136"/>
      <c r="AL17" s="214"/>
      <c r="AM17" s="214"/>
      <c r="AN17" s="214"/>
      <c r="AO17" s="136"/>
    </row>
    <row r="18" spans="1:41" ht="58.5" customHeight="1" thickBot="1">
      <c r="A18" s="215"/>
      <c r="B18" s="215"/>
      <c r="C18" s="215"/>
      <c r="D18" s="218"/>
      <c r="E18" s="67" t="s">
        <v>315</v>
      </c>
      <c r="F18" s="67" t="s">
        <v>316</v>
      </c>
      <c r="G18" s="67" t="s">
        <v>233</v>
      </c>
      <c r="H18" s="67" t="s">
        <v>234</v>
      </c>
      <c r="I18" s="67" t="s">
        <v>235</v>
      </c>
      <c r="J18" s="67" t="s">
        <v>37</v>
      </c>
      <c r="K18" s="67" t="s">
        <v>474</v>
      </c>
      <c r="L18" s="11"/>
      <c r="M18" s="11"/>
      <c r="N18" s="11"/>
      <c r="O18" s="11"/>
      <c r="P18" s="11">
        <v>1</v>
      </c>
      <c r="Q18" s="139">
        <f t="shared" si="10"/>
        <v>1</v>
      </c>
      <c r="R18" s="139">
        <f t="shared" si="11"/>
        <v>1</v>
      </c>
      <c r="S18" s="139">
        <f t="shared" si="12"/>
        <v>1</v>
      </c>
      <c r="T18" s="11">
        <v>1</v>
      </c>
      <c r="U18" s="139">
        <f>IF(ISERROR(AJ18/AK18),0,AJ18/AK18)</f>
        <v>1</v>
      </c>
      <c r="V18" s="139">
        <f>IF(ISERROR(U18/T18),0,(U18/T18))</f>
        <v>1</v>
      </c>
      <c r="W18" s="139">
        <f>IF(V18&gt;=100%,100%,IF(V18=V18,V18))</f>
        <v>1</v>
      </c>
      <c r="X18" s="11">
        <v>1</v>
      </c>
      <c r="Y18" s="139">
        <f t="shared" ref="Y18" si="16">IF(ISERROR(AL18/AM18),0,AL18/AM18)</f>
        <v>0</v>
      </c>
      <c r="Z18" s="139">
        <f t="shared" ref="Z18" si="17">IF(ISERROR(Y18/X18),0,(Y18/X18))</f>
        <v>0</v>
      </c>
      <c r="AA18" s="139">
        <f t="shared" si="2"/>
        <v>0</v>
      </c>
      <c r="AB18" s="11">
        <v>1</v>
      </c>
      <c r="AC18" s="139">
        <f t="shared" si="4"/>
        <v>0.66666666666666663</v>
      </c>
      <c r="AD18" s="139">
        <f t="shared" si="5"/>
        <v>0.66666666666666663</v>
      </c>
      <c r="AE18" s="139">
        <f t="shared" si="6"/>
        <v>0.66666666666666663</v>
      </c>
      <c r="AF18" s="136"/>
      <c r="AG18" s="136"/>
      <c r="AH18" s="136">
        <v>1</v>
      </c>
      <c r="AI18" s="136">
        <v>1</v>
      </c>
      <c r="AJ18" s="115">
        <v>1</v>
      </c>
      <c r="AK18" s="115">
        <v>1</v>
      </c>
      <c r="AL18" s="214"/>
      <c r="AM18" s="214"/>
      <c r="AN18" s="214"/>
      <c r="AO18" s="136"/>
    </row>
    <row r="19" spans="1:41" ht="51.75" customHeight="1" thickBot="1">
      <c r="A19" s="215"/>
      <c r="B19" s="215"/>
      <c r="C19" s="215"/>
      <c r="D19" s="218"/>
      <c r="E19" s="67" t="s">
        <v>205</v>
      </c>
      <c r="F19" s="67" t="s">
        <v>317</v>
      </c>
      <c r="G19" s="67" t="s">
        <v>204</v>
      </c>
      <c r="H19" s="67" t="s">
        <v>232</v>
      </c>
      <c r="I19" s="67"/>
      <c r="J19" s="67" t="s">
        <v>51</v>
      </c>
      <c r="K19" s="67" t="s">
        <v>206</v>
      </c>
      <c r="L19" s="11"/>
      <c r="M19" s="11"/>
      <c r="N19" s="11"/>
      <c r="O19" s="11"/>
      <c r="P19" s="11"/>
      <c r="Q19" s="11"/>
      <c r="R19" s="11"/>
      <c r="S19" s="11"/>
      <c r="T19" s="11">
        <v>1</v>
      </c>
      <c r="U19" s="139">
        <f t="shared" ref="U19:U24" si="18">IF(ISERROR(AJ19/AK19),0,AJ19/AK19)</f>
        <v>1</v>
      </c>
      <c r="V19" s="139">
        <f t="shared" ref="V19:V24" si="19">IF(ISERROR(U19/T19),0,(U19/T19))</f>
        <v>1</v>
      </c>
      <c r="W19" s="139">
        <f t="shared" ref="W19:W24" si="20">IF(V19&gt;=100%,100%,IF(V19=V19,V19))</f>
        <v>1</v>
      </c>
      <c r="X19" s="11"/>
      <c r="Y19" s="139"/>
      <c r="Z19" s="139"/>
      <c r="AA19" s="139"/>
      <c r="AB19" s="11">
        <v>1</v>
      </c>
      <c r="AC19" s="139">
        <f t="shared" si="4"/>
        <v>1</v>
      </c>
      <c r="AD19" s="139">
        <f>IF(ISERROR(AC19/AB19),0,(AC19/AB19))</f>
        <v>1</v>
      </c>
      <c r="AE19" s="139">
        <f t="shared" si="6"/>
        <v>1</v>
      </c>
      <c r="AF19" s="136"/>
      <c r="AG19" s="136"/>
      <c r="AH19" s="136"/>
      <c r="AI19" s="136"/>
      <c r="AJ19" s="115">
        <v>1</v>
      </c>
      <c r="AK19" s="115">
        <v>1</v>
      </c>
      <c r="AL19" s="214"/>
      <c r="AM19" s="214"/>
      <c r="AN19" s="214"/>
      <c r="AO19" s="136"/>
    </row>
    <row r="20" spans="1:41" ht="126" customHeight="1" thickBot="1">
      <c r="A20" s="215"/>
      <c r="B20" s="215"/>
      <c r="C20" s="215"/>
      <c r="D20" s="218"/>
      <c r="E20" s="67" t="s">
        <v>318</v>
      </c>
      <c r="F20" s="67" t="s">
        <v>319</v>
      </c>
      <c r="G20" s="67" t="s">
        <v>475</v>
      </c>
      <c r="H20" s="67" t="s">
        <v>472</v>
      </c>
      <c r="I20" s="67" t="s">
        <v>476</v>
      </c>
      <c r="J20" s="67" t="s">
        <v>37</v>
      </c>
      <c r="K20" s="67" t="s">
        <v>207</v>
      </c>
      <c r="L20" s="32">
        <v>0.9</v>
      </c>
      <c r="M20" s="139">
        <f t="shared" ref="M20" si="21">IF(ISERROR(AF20/AG20),0,AF20/AG20)</f>
        <v>1</v>
      </c>
      <c r="N20" s="139">
        <f t="shared" ref="N20" si="22">IF(ISERROR(M20/L20),0,(M20/L20))</f>
        <v>1.1111111111111112</v>
      </c>
      <c r="O20" s="139">
        <f t="shared" ref="O20" si="23">IF(N20&gt;=100%,100%,IF(N20=N20,N20))</f>
        <v>1</v>
      </c>
      <c r="P20" s="11">
        <v>0.9</v>
      </c>
      <c r="Q20" s="139">
        <f t="shared" ref="Q20:Q24" si="24">IF(ISERROR(AH20/AI20),0,AH20/AI20)</f>
        <v>0.91666666666666663</v>
      </c>
      <c r="R20" s="139">
        <f t="shared" ref="R20:R24" si="25">IF(ISERROR(Q20/P20),0,(Q20/P20))</f>
        <v>1.0185185185185184</v>
      </c>
      <c r="S20" s="139">
        <f t="shared" si="12"/>
        <v>1</v>
      </c>
      <c r="T20" s="11">
        <v>0.9</v>
      </c>
      <c r="U20" s="139">
        <f t="shared" si="18"/>
        <v>1</v>
      </c>
      <c r="V20" s="139">
        <f t="shared" si="19"/>
        <v>1.1111111111111112</v>
      </c>
      <c r="W20" s="139">
        <f t="shared" si="20"/>
        <v>1</v>
      </c>
      <c r="X20" s="11">
        <v>0.9</v>
      </c>
      <c r="Y20" s="139">
        <f t="shared" ref="Y20:Y24" si="26">IF(ISERROR(AL20/AM20),0,AL20/AM20)</f>
        <v>0</v>
      </c>
      <c r="Z20" s="139">
        <f t="shared" ref="Z20:Z24" si="27">IF(ISERROR(Y20/X20),0,(Y20/X20))</f>
        <v>0</v>
      </c>
      <c r="AA20" s="139">
        <f t="shared" si="2"/>
        <v>0</v>
      </c>
      <c r="AB20" s="11">
        <f t="shared" si="3"/>
        <v>0.9</v>
      </c>
      <c r="AC20" s="139">
        <f t="shared" si="4"/>
        <v>0.72916666666666663</v>
      </c>
      <c r="AD20" s="139">
        <f t="shared" si="5"/>
        <v>0.81018518518518512</v>
      </c>
      <c r="AE20" s="139">
        <f t="shared" si="6"/>
        <v>0.81018518518518512</v>
      </c>
      <c r="AF20" s="136">
        <v>5</v>
      </c>
      <c r="AG20" s="136">
        <v>5</v>
      </c>
      <c r="AH20" s="136">
        <v>11</v>
      </c>
      <c r="AI20" s="136">
        <v>12</v>
      </c>
      <c r="AJ20" s="115">
        <v>8</v>
      </c>
      <c r="AK20" s="115">
        <v>8</v>
      </c>
      <c r="AL20" s="136"/>
      <c r="AM20" s="136"/>
      <c r="AN20" s="136"/>
      <c r="AO20" s="136"/>
    </row>
    <row r="21" spans="1:41" ht="310.5" customHeight="1" thickBot="1">
      <c r="A21" s="215"/>
      <c r="B21" s="215"/>
      <c r="C21" s="215"/>
      <c r="D21" s="218"/>
      <c r="E21" s="67" t="s">
        <v>320</v>
      </c>
      <c r="F21" s="67" t="s">
        <v>208</v>
      </c>
      <c r="G21" s="67" t="s">
        <v>209</v>
      </c>
      <c r="H21" s="67" t="s">
        <v>472</v>
      </c>
      <c r="I21" s="67" t="s">
        <v>477</v>
      </c>
      <c r="J21" s="67" t="s">
        <v>37</v>
      </c>
      <c r="K21" s="67" t="s">
        <v>478</v>
      </c>
      <c r="L21" s="32"/>
      <c r="M21" s="32"/>
      <c r="N21" s="32"/>
      <c r="O21" s="32"/>
      <c r="P21" s="11">
        <v>0.9</v>
      </c>
      <c r="Q21" s="139">
        <f t="shared" si="24"/>
        <v>0</v>
      </c>
      <c r="R21" s="139">
        <f t="shared" si="25"/>
        <v>0</v>
      </c>
      <c r="S21" s="139">
        <f t="shared" si="12"/>
        <v>0</v>
      </c>
      <c r="T21" s="11">
        <v>0.9</v>
      </c>
      <c r="U21" s="139">
        <f t="shared" si="18"/>
        <v>0</v>
      </c>
      <c r="V21" s="139">
        <f t="shared" si="19"/>
        <v>0</v>
      </c>
      <c r="W21" s="139">
        <f t="shared" si="20"/>
        <v>0</v>
      </c>
      <c r="X21" s="11">
        <v>0.9</v>
      </c>
      <c r="Y21" s="139">
        <f t="shared" si="26"/>
        <v>0</v>
      </c>
      <c r="Z21" s="139">
        <f t="shared" si="27"/>
        <v>0</v>
      </c>
      <c r="AA21" s="139">
        <f t="shared" si="2"/>
        <v>0</v>
      </c>
      <c r="AB21" s="11">
        <v>0.9</v>
      </c>
      <c r="AC21" s="139">
        <f t="shared" si="4"/>
        <v>0</v>
      </c>
      <c r="AD21" s="139">
        <f t="shared" si="5"/>
        <v>0</v>
      </c>
      <c r="AE21" s="139">
        <f t="shared" si="6"/>
        <v>0</v>
      </c>
      <c r="AF21" s="136"/>
      <c r="AG21" s="136"/>
      <c r="AH21" s="136"/>
      <c r="AI21" s="136"/>
      <c r="AJ21" s="136">
        <v>0</v>
      </c>
      <c r="AK21" s="136">
        <v>0</v>
      </c>
      <c r="AL21" s="136"/>
      <c r="AM21" s="136"/>
      <c r="AN21" s="136"/>
      <c r="AO21" s="136"/>
    </row>
    <row r="22" spans="1:41" ht="72" customHeight="1" thickBot="1">
      <c r="A22" s="215"/>
      <c r="B22" s="215"/>
      <c r="C22" s="215"/>
      <c r="D22" s="218"/>
      <c r="E22" s="67" t="s">
        <v>321</v>
      </c>
      <c r="F22" s="67" t="s">
        <v>322</v>
      </c>
      <c r="G22" s="67" t="s">
        <v>210</v>
      </c>
      <c r="H22" s="67" t="s">
        <v>211</v>
      </c>
      <c r="I22" s="67" t="s">
        <v>212</v>
      </c>
      <c r="J22" s="67" t="s">
        <v>37</v>
      </c>
      <c r="K22" s="67" t="s">
        <v>213</v>
      </c>
      <c r="L22" s="11">
        <v>1</v>
      </c>
      <c r="M22" s="139">
        <f t="shared" ref="M22:M24" si="28">IF(ISERROR(AF22/AG22),0,AF22/AG22)</f>
        <v>0.74285714285714288</v>
      </c>
      <c r="N22" s="139">
        <f t="shared" ref="N22:N24" si="29">IF(ISERROR(M22/L22),0,(M22/L22))</f>
        <v>0.74285714285714288</v>
      </c>
      <c r="O22" s="139">
        <f t="shared" ref="O22:O24" si="30">IF(N22&gt;=100%,100%,IF(N22=N22,N22))</f>
        <v>0.74285714285714288</v>
      </c>
      <c r="P22" s="11">
        <v>1</v>
      </c>
      <c r="Q22" s="139">
        <f t="shared" si="24"/>
        <v>0.4731182795698925</v>
      </c>
      <c r="R22" s="139">
        <f t="shared" si="25"/>
        <v>0.4731182795698925</v>
      </c>
      <c r="S22" s="139">
        <f t="shared" si="12"/>
        <v>0.4731182795698925</v>
      </c>
      <c r="T22" s="11">
        <v>1</v>
      </c>
      <c r="U22" s="139">
        <f t="shared" si="18"/>
        <v>0.54838709677419351</v>
      </c>
      <c r="V22" s="139">
        <f t="shared" si="19"/>
        <v>0.54838709677419351</v>
      </c>
      <c r="W22" s="139">
        <f t="shared" si="20"/>
        <v>0.54838709677419351</v>
      </c>
      <c r="X22" s="11">
        <v>1</v>
      </c>
      <c r="Y22" s="139">
        <f t="shared" si="26"/>
        <v>0</v>
      </c>
      <c r="Z22" s="139">
        <f t="shared" si="27"/>
        <v>0</v>
      </c>
      <c r="AA22" s="139">
        <f t="shared" si="2"/>
        <v>0</v>
      </c>
      <c r="AB22" s="11">
        <f t="shared" si="3"/>
        <v>1</v>
      </c>
      <c r="AC22" s="139">
        <f t="shared" si="4"/>
        <v>0.44109062980030722</v>
      </c>
      <c r="AD22" s="139">
        <f t="shared" si="5"/>
        <v>0.44109062980030722</v>
      </c>
      <c r="AE22" s="139">
        <f t="shared" si="6"/>
        <v>0.44109062980030722</v>
      </c>
      <c r="AF22" s="136">
        <v>52</v>
      </c>
      <c r="AG22" s="136">
        <v>70</v>
      </c>
      <c r="AH22" s="136">
        <v>44</v>
      </c>
      <c r="AI22" s="136">
        <v>93</v>
      </c>
      <c r="AJ22" s="115">
        <v>51</v>
      </c>
      <c r="AK22" s="115">
        <v>93</v>
      </c>
      <c r="AL22" s="136"/>
      <c r="AM22" s="136"/>
      <c r="AN22" s="136"/>
      <c r="AO22" s="136"/>
    </row>
    <row r="23" spans="1:41" ht="51" customHeight="1">
      <c r="A23" s="215"/>
      <c r="B23" s="215"/>
      <c r="C23" s="215"/>
      <c r="D23" s="218"/>
      <c r="E23" s="66" t="s">
        <v>64</v>
      </c>
      <c r="F23" s="46" t="s">
        <v>65</v>
      </c>
      <c r="G23" s="47" t="s">
        <v>177</v>
      </c>
      <c r="H23" s="48" t="s">
        <v>185</v>
      </c>
      <c r="I23" s="48" t="s">
        <v>285</v>
      </c>
      <c r="J23" s="38" t="s">
        <v>37</v>
      </c>
      <c r="K23" s="39" t="s">
        <v>150</v>
      </c>
      <c r="L23" s="11">
        <v>0.9</v>
      </c>
      <c r="M23" s="139">
        <f t="shared" si="28"/>
        <v>1</v>
      </c>
      <c r="N23" s="139">
        <f t="shared" si="29"/>
        <v>1.1111111111111112</v>
      </c>
      <c r="O23" s="139">
        <f t="shared" si="30"/>
        <v>1</v>
      </c>
      <c r="P23" s="11">
        <v>0.9</v>
      </c>
      <c r="Q23" s="139">
        <f t="shared" si="24"/>
        <v>0.95238095238095233</v>
      </c>
      <c r="R23" s="139">
        <f t="shared" si="25"/>
        <v>1.0582010582010581</v>
      </c>
      <c r="S23" s="139">
        <f t="shared" si="12"/>
        <v>1</v>
      </c>
      <c r="T23" s="11">
        <v>0.9</v>
      </c>
      <c r="U23" s="139">
        <f t="shared" si="18"/>
        <v>0.95238095238095233</v>
      </c>
      <c r="V23" s="139">
        <f t="shared" si="19"/>
        <v>1.0582010582010581</v>
      </c>
      <c r="W23" s="139">
        <f t="shared" si="20"/>
        <v>1</v>
      </c>
      <c r="X23" s="11">
        <v>0.9</v>
      </c>
      <c r="Y23" s="139">
        <f t="shared" si="26"/>
        <v>0</v>
      </c>
      <c r="Z23" s="139">
        <f t="shared" si="27"/>
        <v>0</v>
      </c>
      <c r="AA23" s="139">
        <f t="shared" si="2"/>
        <v>0</v>
      </c>
      <c r="AB23" s="11">
        <f t="shared" si="3"/>
        <v>0.9</v>
      </c>
      <c r="AC23" s="139">
        <f t="shared" si="4"/>
        <v>0.72619047619047616</v>
      </c>
      <c r="AD23" s="139">
        <f t="shared" si="5"/>
        <v>0.80687830687830686</v>
      </c>
      <c r="AE23" s="139">
        <f t="shared" si="6"/>
        <v>0.80687830687830686</v>
      </c>
      <c r="AF23" s="136">
        <v>1</v>
      </c>
      <c r="AG23" s="136">
        <v>1</v>
      </c>
      <c r="AH23" s="136">
        <v>20</v>
      </c>
      <c r="AI23" s="136">
        <v>21</v>
      </c>
      <c r="AJ23" s="136">
        <v>20</v>
      </c>
      <c r="AK23" s="136">
        <v>21</v>
      </c>
      <c r="AL23" s="136"/>
      <c r="AM23" s="136"/>
      <c r="AN23" s="136"/>
      <c r="AO23" s="136"/>
    </row>
    <row r="24" spans="1:41" ht="57.75" customHeight="1" thickBot="1">
      <c r="A24" s="215"/>
      <c r="B24" s="215"/>
      <c r="C24" s="215"/>
      <c r="D24" s="218"/>
      <c r="E24" s="67" t="s">
        <v>42</v>
      </c>
      <c r="F24" s="50" t="s">
        <v>43</v>
      </c>
      <c r="G24" s="51" t="s">
        <v>178</v>
      </c>
      <c r="H24" s="52" t="s">
        <v>26</v>
      </c>
      <c r="I24" s="50" t="s">
        <v>27</v>
      </c>
      <c r="J24" s="53" t="s">
        <v>37</v>
      </c>
      <c r="K24" s="39" t="s">
        <v>151</v>
      </c>
      <c r="L24" s="11">
        <v>0.9</v>
      </c>
      <c r="M24" s="139">
        <f t="shared" si="28"/>
        <v>1</v>
      </c>
      <c r="N24" s="139">
        <f t="shared" si="29"/>
        <v>1.1111111111111112</v>
      </c>
      <c r="O24" s="139">
        <f t="shared" si="30"/>
        <v>1</v>
      </c>
      <c r="P24" s="11">
        <v>0.9</v>
      </c>
      <c r="Q24" s="139">
        <f t="shared" si="24"/>
        <v>0.5</v>
      </c>
      <c r="R24" s="139">
        <f t="shared" si="25"/>
        <v>0.55555555555555558</v>
      </c>
      <c r="S24" s="139">
        <f t="shared" si="12"/>
        <v>0.55555555555555558</v>
      </c>
      <c r="T24" s="11">
        <v>0.9</v>
      </c>
      <c r="U24" s="139">
        <f t="shared" si="18"/>
        <v>1</v>
      </c>
      <c r="V24" s="139">
        <f t="shared" si="19"/>
        <v>1.1111111111111112</v>
      </c>
      <c r="W24" s="139">
        <f t="shared" si="20"/>
        <v>1</v>
      </c>
      <c r="X24" s="11">
        <v>0.9</v>
      </c>
      <c r="Y24" s="139">
        <f t="shared" si="26"/>
        <v>0</v>
      </c>
      <c r="Z24" s="139">
        <f t="shared" si="27"/>
        <v>0</v>
      </c>
      <c r="AA24" s="139">
        <f t="shared" si="2"/>
        <v>0</v>
      </c>
      <c r="AB24" s="11">
        <f t="shared" si="3"/>
        <v>0.9</v>
      </c>
      <c r="AC24" s="139">
        <f t="shared" si="4"/>
        <v>0.625</v>
      </c>
      <c r="AD24" s="139">
        <f t="shared" si="5"/>
        <v>0.69444444444444442</v>
      </c>
      <c r="AE24" s="139">
        <f t="shared" si="6"/>
        <v>0.69444444444444442</v>
      </c>
      <c r="AF24" s="136">
        <v>1</v>
      </c>
      <c r="AG24" s="136">
        <v>1</v>
      </c>
      <c r="AH24" s="136">
        <v>1</v>
      </c>
      <c r="AI24" s="136">
        <v>2</v>
      </c>
      <c r="AJ24" s="136">
        <v>7</v>
      </c>
      <c r="AK24" s="136">
        <v>7</v>
      </c>
      <c r="AL24" s="136"/>
      <c r="AM24" s="136"/>
      <c r="AN24" s="136"/>
      <c r="AO24" s="136"/>
    </row>
    <row r="25" spans="1:41" ht="23.25">
      <c r="E25" s="43">
        <v>13</v>
      </c>
      <c r="F25">
        <v>13</v>
      </c>
      <c r="S25" s="161">
        <f>+AVERAGE(S12:S24)</f>
        <v>0.81653860269715217</v>
      </c>
      <c r="W25" s="161">
        <f>+AVERAGE(W12:W24)</f>
        <v>0.78715191618417435</v>
      </c>
    </row>
  </sheetData>
  <protectedRanges>
    <protectedRange sqref="AL14:AO15 AF12:AG24 AN16:AO24 AL17:AM24 AH16:AI24 AH12:AO13 AJ14:AK24" name="Rango1"/>
    <protectedRange sqref="AH14:AI15" name="Rango1_1"/>
  </protectedRanges>
  <autoFilter ref="A11:AO25"/>
  <mergeCells count="42">
    <mergeCell ref="AL9:AN9"/>
    <mergeCell ref="AO9:AO11"/>
    <mergeCell ref="AF10:AG10"/>
    <mergeCell ref="AH10:AI10"/>
    <mergeCell ref="AJ10:AK10"/>
    <mergeCell ref="AL10:AM10"/>
    <mergeCell ref="AN10:AN11"/>
    <mergeCell ref="AB10:AE10"/>
    <mergeCell ref="L9:AE9"/>
    <mergeCell ref="AF9:AG9"/>
    <mergeCell ref="AH9:AI9"/>
    <mergeCell ref="AJ9:AK9"/>
    <mergeCell ref="X10:AA10"/>
    <mergeCell ref="B6:D6"/>
    <mergeCell ref="B7:D7"/>
    <mergeCell ref="A9:A11"/>
    <mergeCell ref="B9:B11"/>
    <mergeCell ref="C9:C11"/>
    <mergeCell ref="D9:D11"/>
    <mergeCell ref="K10:K11"/>
    <mergeCell ref="L10:O10"/>
    <mergeCell ref="P10:S10"/>
    <mergeCell ref="T10:W10"/>
    <mergeCell ref="G10:G11"/>
    <mergeCell ref="A1:C2"/>
    <mergeCell ref="D1:L1"/>
    <mergeCell ref="D2:L2"/>
    <mergeCell ref="B4:D4"/>
    <mergeCell ref="B5:D5"/>
    <mergeCell ref="A12:A24"/>
    <mergeCell ref="B12:B24"/>
    <mergeCell ref="C14:C16"/>
    <mergeCell ref="D14:D16"/>
    <mergeCell ref="H10:I10"/>
    <mergeCell ref="D17:D24"/>
    <mergeCell ref="C17:C24"/>
    <mergeCell ref="E9:E11"/>
    <mergeCell ref="F9:F11"/>
    <mergeCell ref="G9:J9"/>
    <mergeCell ref="D12:D13"/>
    <mergeCell ref="C12:C13"/>
    <mergeCell ref="J10:J11"/>
  </mergeCells>
  <conditionalFormatting sqref="U12:W13">
    <cfRule type="cellIs" dxfId="533" priority="112" stopIfTrue="1" operator="lessThanOrEqual">
      <formula>0.49</formula>
    </cfRule>
    <cfRule type="cellIs" dxfId="532" priority="113" stopIfTrue="1" operator="between">
      <formula>0.5</formula>
      <formula>0.79</formula>
    </cfRule>
    <cfRule type="cellIs" dxfId="531" priority="114" stopIfTrue="1" operator="greaterThanOrEqual">
      <formula>0.8</formula>
    </cfRule>
  </conditionalFormatting>
  <conditionalFormatting sqref="V12:W13">
    <cfRule type="cellIs" dxfId="530" priority="109" stopIfTrue="1" operator="lessThanOrEqual">
      <formula>$N$36</formula>
    </cfRule>
    <cfRule type="cellIs" dxfId="529" priority="110" stopIfTrue="1" operator="between">
      <formula>$L$36</formula>
      <formula>$M$36</formula>
    </cfRule>
    <cfRule type="cellIs" dxfId="528" priority="111" stopIfTrue="1" operator="greaterThanOrEqual">
      <formula>$K$36</formula>
    </cfRule>
  </conditionalFormatting>
  <conditionalFormatting sqref="M15:O17">
    <cfRule type="cellIs" dxfId="527" priority="91" stopIfTrue="1" operator="lessThanOrEqual">
      <formula>0.49</formula>
    </cfRule>
    <cfRule type="cellIs" dxfId="526" priority="92" stopIfTrue="1" operator="between">
      <formula>0.5</formula>
      <formula>0.79</formula>
    </cfRule>
    <cfRule type="cellIs" dxfId="525" priority="93" stopIfTrue="1" operator="greaterThanOrEqual">
      <formula>0.8</formula>
    </cfRule>
  </conditionalFormatting>
  <conditionalFormatting sqref="N15:O17">
    <cfRule type="cellIs" dxfId="524" priority="88" stopIfTrue="1" operator="lessThanOrEqual">
      <formula>$N$36</formula>
    </cfRule>
    <cfRule type="cellIs" dxfId="523" priority="89" stopIfTrue="1" operator="between">
      <formula>$L$36</formula>
      <formula>$M$36</formula>
    </cfRule>
    <cfRule type="cellIs" dxfId="522" priority="90" stopIfTrue="1" operator="greaterThanOrEqual">
      <formula>$K$36</formula>
    </cfRule>
  </conditionalFormatting>
  <conditionalFormatting sqref="U15:W16">
    <cfRule type="cellIs" dxfId="521" priority="79" stopIfTrue="1" operator="lessThanOrEqual">
      <formula>0.49</formula>
    </cfRule>
    <cfRule type="cellIs" dxfId="520" priority="80" stopIfTrue="1" operator="between">
      <formula>0.5</formula>
      <formula>0.79</formula>
    </cfRule>
    <cfRule type="cellIs" dxfId="519" priority="81" stopIfTrue="1" operator="greaterThanOrEqual">
      <formula>0.8</formula>
    </cfRule>
  </conditionalFormatting>
  <conditionalFormatting sqref="V15:W16">
    <cfRule type="cellIs" dxfId="518" priority="76" stopIfTrue="1" operator="lessThanOrEqual">
      <formula>$N$36</formula>
    </cfRule>
    <cfRule type="cellIs" dxfId="517" priority="77" stopIfTrue="1" operator="between">
      <formula>$L$36</formula>
      <formula>$M$36</formula>
    </cfRule>
    <cfRule type="cellIs" dxfId="516" priority="78" stopIfTrue="1" operator="greaterThanOrEqual">
      <formula>$K$36</formula>
    </cfRule>
  </conditionalFormatting>
  <conditionalFormatting sqref="U18:W18">
    <cfRule type="cellIs" dxfId="515" priority="73" stopIfTrue="1" operator="lessThanOrEqual">
      <formula>0.49</formula>
    </cfRule>
    <cfRule type="cellIs" dxfId="514" priority="74" stopIfTrue="1" operator="between">
      <formula>0.5</formula>
      <formula>0.79</formula>
    </cfRule>
    <cfRule type="cellIs" dxfId="513" priority="75" stopIfTrue="1" operator="greaterThanOrEqual">
      <formula>0.8</formula>
    </cfRule>
  </conditionalFormatting>
  <conditionalFormatting sqref="V18:W18">
    <cfRule type="cellIs" dxfId="512" priority="70" stopIfTrue="1" operator="lessThanOrEqual">
      <formula>$N$36</formula>
    </cfRule>
    <cfRule type="cellIs" dxfId="511" priority="71" stopIfTrue="1" operator="between">
      <formula>$L$36</formula>
      <formula>$M$36</formula>
    </cfRule>
    <cfRule type="cellIs" dxfId="510" priority="72" stopIfTrue="1" operator="greaterThanOrEqual">
      <formula>$K$36</formula>
    </cfRule>
  </conditionalFormatting>
  <conditionalFormatting sqref="U19:W24">
    <cfRule type="cellIs" dxfId="509" priority="67" stopIfTrue="1" operator="lessThanOrEqual">
      <formula>0.49</formula>
    </cfRule>
    <cfRule type="cellIs" dxfId="508" priority="68" stopIfTrue="1" operator="between">
      <formula>0.5</formula>
      <formula>0.79</formula>
    </cfRule>
    <cfRule type="cellIs" dxfId="507" priority="69" stopIfTrue="1" operator="greaterThanOrEqual">
      <formula>0.8</formula>
    </cfRule>
  </conditionalFormatting>
  <conditionalFormatting sqref="V19:W24">
    <cfRule type="cellIs" dxfId="506" priority="64" stopIfTrue="1" operator="lessThanOrEqual">
      <formula>$N$36</formula>
    </cfRule>
    <cfRule type="cellIs" dxfId="505" priority="65" stopIfTrue="1" operator="between">
      <formula>$L$36</formula>
      <formula>$M$36</formula>
    </cfRule>
    <cfRule type="cellIs" dxfId="504" priority="66" stopIfTrue="1" operator="greaterThanOrEqual">
      <formula>$K$36</formula>
    </cfRule>
  </conditionalFormatting>
  <conditionalFormatting sqref="M20:O20">
    <cfRule type="cellIs" dxfId="503" priority="61" stopIfTrue="1" operator="lessThanOrEqual">
      <formula>0.49</formula>
    </cfRule>
    <cfRule type="cellIs" dxfId="502" priority="62" stopIfTrue="1" operator="between">
      <formula>0.5</formula>
      <formula>0.79</formula>
    </cfRule>
    <cfRule type="cellIs" dxfId="501" priority="63" stopIfTrue="1" operator="greaterThanOrEqual">
      <formula>0.8</formula>
    </cfRule>
  </conditionalFormatting>
  <conditionalFormatting sqref="N20:O20">
    <cfRule type="cellIs" dxfId="500" priority="58" stopIfTrue="1" operator="lessThanOrEqual">
      <formula>$N$36</formula>
    </cfRule>
    <cfRule type="cellIs" dxfId="499" priority="59" stopIfTrue="1" operator="between">
      <formula>$L$36</formula>
      <formula>$M$36</formula>
    </cfRule>
    <cfRule type="cellIs" dxfId="498" priority="60" stopIfTrue="1" operator="greaterThanOrEqual">
      <formula>$K$36</formula>
    </cfRule>
  </conditionalFormatting>
  <conditionalFormatting sqref="M22:O24">
    <cfRule type="cellIs" dxfId="497" priority="55" stopIfTrue="1" operator="lessThanOrEqual">
      <formula>0.49</formula>
    </cfRule>
    <cfRule type="cellIs" dxfId="496" priority="56" stopIfTrue="1" operator="between">
      <formula>0.5</formula>
      <formula>0.79</formula>
    </cfRule>
    <cfRule type="cellIs" dxfId="495" priority="57" stopIfTrue="1" operator="greaterThanOrEqual">
      <formula>0.8</formula>
    </cfRule>
  </conditionalFormatting>
  <conditionalFormatting sqref="N22:O24">
    <cfRule type="cellIs" dxfId="494" priority="52" stopIfTrue="1" operator="lessThanOrEqual">
      <formula>$N$36</formula>
    </cfRule>
    <cfRule type="cellIs" dxfId="493" priority="53" stopIfTrue="1" operator="between">
      <formula>$L$36</formula>
      <formula>$M$36</formula>
    </cfRule>
    <cfRule type="cellIs" dxfId="492" priority="54" stopIfTrue="1" operator="greaterThanOrEqual">
      <formula>$K$36</formula>
    </cfRule>
  </conditionalFormatting>
  <conditionalFormatting sqref="U14:W14">
    <cfRule type="cellIs" dxfId="491" priority="37" stopIfTrue="1" operator="lessThanOrEqual">
      <formula>0.49</formula>
    </cfRule>
    <cfRule type="cellIs" dxfId="490" priority="38" stopIfTrue="1" operator="between">
      <formula>0.5</formula>
      <formula>0.79</formula>
    </cfRule>
    <cfRule type="cellIs" dxfId="489" priority="39" stopIfTrue="1" operator="greaterThanOrEqual">
      <formula>0.8</formula>
    </cfRule>
  </conditionalFormatting>
  <conditionalFormatting sqref="V14:W14">
    <cfRule type="cellIs" dxfId="488" priority="34" stopIfTrue="1" operator="lessThanOrEqual">
      <formula>$N$36</formula>
    </cfRule>
    <cfRule type="cellIs" dxfId="487" priority="35" stopIfTrue="1" operator="between">
      <formula>$L$36</formula>
      <formula>$M$36</formula>
    </cfRule>
    <cfRule type="cellIs" dxfId="486" priority="36" stopIfTrue="1" operator="greaterThanOrEqual">
      <formula>$K$36</formula>
    </cfRule>
  </conditionalFormatting>
  <conditionalFormatting sqref="Y12:AA12">
    <cfRule type="cellIs" dxfId="485" priority="31" stopIfTrue="1" operator="lessThanOrEqual">
      <formula>0.49</formula>
    </cfRule>
    <cfRule type="cellIs" dxfId="484" priority="32" stopIfTrue="1" operator="between">
      <formula>0.5</formula>
      <formula>0.79</formula>
    </cfRule>
    <cfRule type="cellIs" dxfId="483" priority="33" stopIfTrue="1" operator="greaterThanOrEqual">
      <formula>0.8</formula>
    </cfRule>
  </conditionalFormatting>
  <conditionalFormatting sqref="Z12:AA12">
    <cfRule type="cellIs" dxfId="482" priority="28" stopIfTrue="1" operator="lessThanOrEqual">
      <formula>$N$36</formula>
    </cfRule>
    <cfRule type="cellIs" dxfId="481" priority="29" stopIfTrue="1" operator="between">
      <formula>$L$36</formula>
      <formula>$M$36</formula>
    </cfRule>
    <cfRule type="cellIs" dxfId="480" priority="30" stopIfTrue="1" operator="greaterThanOrEqual">
      <formula>$K$36</formula>
    </cfRule>
  </conditionalFormatting>
  <conditionalFormatting sqref="Y13:AA16">
    <cfRule type="cellIs" dxfId="479" priority="25" stopIfTrue="1" operator="lessThanOrEqual">
      <formula>0.49</formula>
    </cfRule>
    <cfRule type="cellIs" dxfId="478" priority="26" stopIfTrue="1" operator="between">
      <formula>0.5</formula>
      <formula>0.79</formula>
    </cfRule>
    <cfRule type="cellIs" dxfId="477" priority="27" stopIfTrue="1" operator="greaterThanOrEqual">
      <formula>0.8</formula>
    </cfRule>
  </conditionalFormatting>
  <conditionalFormatting sqref="Z13:AA16">
    <cfRule type="cellIs" dxfId="476" priority="22" stopIfTrue="1" operator="lessThanOrEqual">
      <formula>$N$36</formula>
    </cfRule>
    <cfRule type="cellIs" dxfId="475" priority="23" stopIfTrue="1" operator="between">
      <formula>$L$36</formula>
      <formula>$M$36</formula>
    </cfRule>
    <cfRule type="cellIs" dxfId="474" priority="24" stopIfTrue="1" operator="greaterThanOrEqual">
      <formula>$K$36</formula>
    </cfRule>
  </conditionalFormatting>
  <conditionalFormatting sqref="Y18:AA18">
    <cfRule type="cellIs" dxfId="473" priority="19" stopIfTrue="1" operator="lessThanOrEqual">
      <formula>0.49</formula>
    </cfRule>
    <cfRule type="cellIs" dxfId="472" priority="20" stopIfTrue="1" operator="between">
      <formula>0.5</formula>
      <formula>0.79</formula>
    </cfRule>
    <cfRule type="cellIs" dxfId="471" priority="21" stopIfTrue="1" operator="greaterThanOrEqual">
      <formula>0.8</formula>
    </cfRule>
  </conditionalFormatting>
  <conditionalFormatting sqref="Z18:AA18">
    <cfRule type="cellIs" dxfId="470" priority="16" stopIfTrue="1" operator="lessThanOrEqual">
      <formula>$N$36</formula>
    </cfRule>
    <cfRule type="cellIs" dxfId="469" priority="17" stopIfTrue="1" operator="between">
      <formula>$L$36</formula>
      <formula>$M$36</formula>
    </cfRule>
    <cfRule type="cellIs" dxfId="468" priority="18" stopIfTrue="1" operator="greaterThanOrEqual">
      <formula>$K$36</formula>
    </cfRule>
  </conditionalFormatting>
  <conditionalFormatting sqref="Y20:AA24">
    <cfRule type="cellIs" dxfId="467" priority="13" stopIfTrue="1" operator="lessThanOrEqual">
      <formula>0.49</formula>
    </cfRule>
    <cfRule type="cellIs" dxfId="466" priority="14" stopIfTrue="1" operator="between">
      <formula>0.5</formula>
      <formula>0.79</formula>
    </cfRule>
    <cfRule type="cellIs" dxfId="465" priority="15" stopIfTrue="1" operator="greaterThanOrEqual">
      <formula>0.8</formula>
    </cfRule>
  </conditionalFormatting>
  <conditionalFormatting sqref="Z20:AA24">
    <cfRule type="cellIs" dxfId="464" priority="10" stopIfTrue="1" operator="lessThanOrEqual">
      <formula>$N$36</formula>
    </cfRule>
    <cfRule type="cellIs" dxfId="463" priority="11" stopIfTrue="1" operator="between">
      <formula>$L$36</formula>
      <formula>$M$36</formula>
    </cfRule>
    <cfRule type="cellIs" dxfId="462" priority="12" stopIfTrue="1" operator="greaterThanOrEqual">
      <formula>$K$36</formula>
    </cfRule>
  </conditionalFormatting>
  <conditionalFormatting sqref="S25">
    <cfRule type="cellIs" dxfId="461" priority="7" stopIfTrue="1" operator="lessThanOrEqual">
      <formula>0.49</formula>
    </cfRule>
    <cfRule type="cellIs" dxfId="460" priority="8" stopIfTrue="1" operator="between">
      <formula>0.5</formula>
      <formula>0.79</formula>
    </cfRule>
    <cfRule type="cellIs" dxfId="459" priority="9" stopIfTrue="1" operator="greaterThanOrEqual">
      <formula>0.8</formula>
    </cfRule>
  </conditionalFormatting>
  <conditionalFormatting sqref="Q12:S24">
    <cfRule type="cellIs" dxfId="458" priority="43" stopIfTrue="1" operator="lessThanOrEqual">
      <formula>0.49</formula>
    </cfRule>
    <cfRule type="cellIs" dxfId="457" priority="44" stopIfTrue="1" operator="between">
      <formula>0.5</formula>
      <formula>0.89</formula>
    </cfRule>
    <cfRule type="cellIs" dxfId="456" priority="45" stopIfTrue="1" operator="greaterThanOrEqual">
      <formula>0.9</formula>
    </cfRule>
  </conditionalFormatting>
  <conditionalFormatting sqref="M12:O13">
    <cfRule type="cellIs" dxfId="455" priority="4" stopIfTrue="1" operator="lessThanOrEqual">
      <formula>0.49</formula>
    </cfRule>
    <cfRule type="cellIs" dxfId="454" priority="5" stopIfTrue="1" operator="between">
      <formula>0.5</formula>
      <formula>0.89</formula>
    </cfRule>
    <cfRule type="cellIs" dxfId="453" priority="6" stopIfTrue="1" operator="greaterThanOrEqual">
      <formula>0.9</formula>
    </cfRule>
  </conditionalFormatting>
  <conditionalFormatting sqref="AC12:AE24">
    <cfRule type="cellIs" dxfId="452" priority="94" stopIfTrue="1" operator="lessThanOrEqual">
      <formula>0.49</formula>
    </cfRule>
    <cfRule type="cellIs" dxfId="451" priority="95" stopIfTrue="1" operator="between">
      <formula>0.5</formula>
      <formula>0.89</formula>
    </cfRule>
    <cfRule type="cellIs" dxfId="450" priority="96" stopIfTrue="1" operator="greaterThanOrEqual">
      <formula>0.9</formula>
    </cfRule>
  </conditionalFormatting>
  <conditionalFormatting sqref="W25">
    <cfRule type="cellIs" dxfId="449" priority="1" stopIfTrue="1" operator="lessThanOrEqual">
      <formula>0.49</formula>
    </cfRule>
    <cfRule type="cellIs" dxfId="448" priority="2" stopIfTrue="1" operator="between">
      <formula>0.5</formula>
      <formula>0.79</formula>
    </cfRule>
    <cfRule type="cellIs" dxfId="447" priority="3" stopIfTrue="1" operator="greaterThanOrEqual">
      <formula>0.8</formula>
    </cfRule>
  </conditionalFormatting>
  <pageMargins left="0.7" right="0.7" top="0.75" bottom="0.75" header="0.3" footer="0.3"/>
  <pageSetup scale="13" orientation="portrait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"/>
  <sheetViews>
    <sheetView topLeftCell="P1" zoomScale="55" zoomScaleNormal="55" workbookViewId="0">
      <selection activeCell="AM13" sqref="AM13"/>
    </sheetView>
  </sheetViews>
  <sheetFormatPr baseColWidth="10" defaultRowHeight="15"/>
  <cols>
    <col min="1" max="1" width="19.7109375" customWidth="1"/>
    <col min="2" max="2" width="18.42578125" customWidth="1"/>
    <col min="3" max="3" width="15.85546875" customWidth="1"/>
    <col min="4" max="4" width="25" customWidth="1"/>
    <col min="5" max="5" width="31" customWidth="1"/>
    <col min="6" max="6" width="28.85546875" customWidth="1"/>
    <col min="7" max="7" width="18.5703125" customWidth="1"/>
    <col min="8" max="8" width="20.7109375" customWidth="1"/>
    <col min="9" max="9" width="17.85546875" customWidth="1"/>
    <col min="10" max="10" width="11.42578125" customWidth="1"/>
    <col min="12" max="15" width="6.7109375" customWidth="1"/>
    <col min="24" max="35" width="11.42578125" customWidth="1"/>
    <col min="36" max="45" width="21.42578125" customWidth="1"/>
  </cols>
  <sheetData>
    <row r="1" spans="1:45" ht="32.25" customHeight="1">
      <c r="A1" s="229"/>
      <c r="B1" s="230"/>
      <c r="C1" s="231"/>
      <c r="D1" s="235" t="s">
        <v>19</v>
      </c>
      <c r="E1" s="236"/>
      <c r="F1" s="236"/>
      <c r="G1" s="236"/>
      <c r="H1" s="236"/>
      <c r="I1" s="236"/>
      <c r="J1" s="236"/>
      <c r="K1" s="236"/>
      <c r="L1" s="236"/>
    </row>
    <row r="2" spans="1:45" ht="32.25" customHeight="1" thickBot="1">
      <c r="A2" s="232"/>
      <c r="B2" s="233"/>
      <c r="C2" s="234"/>
      <c r="D2" s="237" t="s">
        <v>18</v>
      </c>
      <c r="E2" s="238"/>
      <c r="F2" s="238"/>
      <c r="G2" s="238"/>
      <c r="H2" s="238"/>
      <c r="I2" s="238"/>
      <c r="J2" s="238"/>
      <c r="K2" s="238"/>
      <c r="L2" s="238"/>
    </row>
    <row r="3" spans="1:45" ht="12.75" customHeight="1" thickBot="1">
      <c r="A3" s="2"/>
      <c r="B3" s="3"/>
      <c r="C3" s="3"/>
      <c r="D3" s="4"/>
      <c r="E3" s="4"/>
      <c r="F3" s="4"/>
      <c r="G3" s="4"/>
      <c r="H3" s="4"/>
      <c r="I3" s="4"/>
      <c r="J3" s="4"/>
      <c r="K3" s="4"/>
      <c r="L3" s="4"/>
    </row>
    <row r="4" spans="1:45" ht="12.75" customHeight="1">
      <c r="A4" s="6" t="s">
        <v>20</v>
      </c>
      <c r="B4" s="270" t="s">
        <v>21</v>
      </c>
      <c r="C4" s="270"/>
      <c r="D4" s="271"/>
      <c r="E4" s="5"/>
      <c r="F4" s="5"/>
      <c r="G4" s="5"/>
      <c r="H4" s="5"/>
      <c r="I4" s="5"/>
      <c r="J4" s="4"/>
      <c r="K4" s="4"/>
      <c r="L4" s="4"/>
    </row>
    <row r="5" spans="1:45" ht="12.75" customHeight="1">
      <c r="A5" s="7" t="s">
        <v>22</v>
      </c>
      <c r="B5" s="272" t="s">
        <v>24</v>
      </c>
      <c r="C5" s="272"/>
      <c r="D5" s="273"/>
      <c r="E5" s="5"/>
      <c r="F5" s="5"/>
      <c r="G5" s="5"/>
      <c r="H5" s="5"/>
      <c r="I5" s="5"/>
      <c r="J5" s="4"/>
      <c r="K5" s="4"/>
      <c r="L5" s="4"/>
    </row>
    <row r="6" spans="1:45" ht="23.25" customHeight="1">
      <c r="A6" s="7" t="s">
        <v>23</v>
      </c>
      <c r="B6" s="272" t="s">
        <v>24</v>
      </c>
      <c r="C6" s="272"/>
      <c r="D6" s="273"/>
      <c r="E6" s="5"/>
      <c r="F6" s="5"/>
      <c r="G6" s="5"/>
      <c r="H6" s="5"/>
      <c r="I6" s="5"/>
      <c r="J6" s="4"/>
      <c r="K6" s="4"/>
      <c r="L6" s="4"/>
    </row>
    <row r="7" spans="1:45" ht="12.75" customHeight="1" thickBot="1">
      <c r="A7" s="8" t="s">
        <v>25</v>
      </c>
      <c r="B7" s="272" t="s">
        <v>44</v>
      </c>
      <c r="C7" s="272"/>
      <c r="D7" s="273"/>
      <c r="E7" s="5"/>
      <c r="F7" s="5"/>
      <c r="G7" s="5"/>
      <c r="H7" s="5"/>
      <c r="I7" s="5"/>
      <c r="J7" s="4"/>
      <c r="K7" s="4"/>
      <c r="L7" s="4"/>
    </row>
    <row r="8" spans="1:45" ht="12.75" customHeight="1" thickBot="1">
      <c r="A8" s="2"/>
      <c r="B8" s="3"/>
      <c r="C8" s="3"/>
      <c r="D8" s="4"/>
      <c r="E8" s="4"/>
      <c r="F8" s="4"/>
      <c r="G8" s="4"/>
      <c r="H8" s="4"/>
      <c r="I8" s="4"/>
      <c r="J8" s="4"/>
      <c r="K8" s="4"/>
      <c r="L8" s="4"/>
    </row>
    <row r="9" spans="1:45" s="1" customFormat="1" ht="15.75" customHeight="1">
      <c r="A9" s="283" t="s">
        <v>0</v>
      </c>
      <c r="B9" s="274" t="s">
        <v>1</v>
      </c>
      <c r="C9" s="274" t="s">
        <v>31</v>
      </c>
      <c r="D9" s="274" t="s">
        <v>2</v>
      </c>
      <c r="E9" s="274" t="s">
        <v>11</v>
      </c>
      <c r="F9" s="274" t="s">
        <v>3</v>
      </c>
      <c r="G9" s="282" t="s">
        <v>4</v>
      </c>
      <c r="H9" s="282"/>
      <c r="I9" s="282"/>
      <c r="J9" s="282"/>
      <c r="K9" s="9"/>
      <c r="L9" s="282" t="s">
        <v>12</v>
      </c>
      <c r="M9" s="282"/>
      <c r="N9" s="282"/>
      <c r="O9" s="282"/>
      <c r="P9" s="217" t="s">
        <v>12</v>
      </c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49" t="s">
        <v>779</v>
      </c>
      <c r="AK9" s="249"/>
      <c r="AL9" s="249" t="s">
        <v>780</v>
      </c>
      <c r="AM9" s="249"/>
      <c r="AN9" s="249" t="s">
        <v>781</v>
      </c>
      <c r="AO9" s="249"/>
      <c r="AP9" s="249" t="s">
        <v>782</v>
      </c>
      <c r="AQ9" s="249"/>
      <c r="AR9" s="249"/>
      <c r="AS9" s="250" t="s">
        <v>805</v>
      </c>
    </row>
    <row r="10" spans="1:45" s="1" customFormat="1" ht="15.75" customHeight="1">
      <c r="A10" s="284"/>
      <c r="B10" s="275"/>
      <c r="C10" s="275"/>
      <c r="D10" s="275"/>
      <c r="E10" s="275"/>
      <c r="F10" s="275"/>
      <c r="G10" s="280" t="s">
        <v>5</v>
      </c>
      <c r="H10" s="280" t="s">
        <v>6</v>
      </c>
      <c r="I10" s="280"/>
      <c r="J10" s="280" t="s">
        <v>7</v>
      </c>
      <c r="K10" s="280" t="s">
        <v>10</v>
      </c>
      <c r="L10" s="130" t="s">
        <v>757</v>
      </c>
      <c r="M10" s="130" t="s">
        <v>758</v>
      </c>
      <c r="N10" s="130" t="s">
        <v>759</v>
      </c>
      <c r="O10" s="130" t="s">
        <v>760</v>
      </c>
      <c r="P10" s="243" t="s">
        <v>13</v>
      </c>
      <c r="Q10" s="244"/>
      <c r="R10" s="244"/>
      <c r="S10" s="245"/>
      <c r="T10" s="243" t="s">
        <v>14</v>
      </c>
      <c r="U10" s="244"/>
      <c r="V10" s="244"/>
      <c r="W10" s="245"/>
      <c r="X10" s="243" t="s">
        <v>15</v>
      </c>
      <c r="Y10" s="244"/>
      <c r="Z10" s="244"/>
      <c r="AA10" s="245"/>
      <c r="AB10" s="217" t="s">
        <v>16</v>
      </c>
      <c r="AC10" s="217"/>
      <c r="AD10" s="217"/>
      <c r="AE10" s="217"/>
      <c r="AF10" s="217" t="s">
        <v>776</v>
      </c>
      <c r="AG10" s="217"/>
      <c r="AH10" s="217"/>
      <c r="AI10" s="217"/>
      <c r="AJ10" s="253" t="s">
        <v>784</v>
      </c>
      <c r="AK10" s="253"/>
      <c r="AL10" s="253" t="s">
        <v>784</v>
      </c>
      <c r="AM10" s="253"/>
      <c r="AN10" s="253" t="s">
        <v>784</v>
      </c>
      <c r="AO10" s="253"/>
      <c r="AP10" s="253" t="s">
        <v>784</v>
      </c>
      <c r="AQ10" s="253"/>
      <c r="AR10" s="253" t="s">
        <v>785</v>
      </c>
      <c r="AS10" s="251"/>
    </row>
    <row r="11" spans="1:45" s="1" customFormat="1" ht="51" customHeight="1">
      <c r="A11" s="285"/>
      <c r="B11" s="276"/>
      <c r="C11" s="276"/>
      <c r="D11" s="276"/>
      <c r="E11" s="276"/>
      <c r="F11" s="276"/>
      <c r="G11" s="281"/>
      <c r="H11" s="14" t="s">
        <v>8</v>
      </c>
      <c r="I11" s="14" t="s">
        <v>9</v>
      </c>
      <c r="J11" s="281"/>
      <c r="K11" s="281"/>
      <c r="L11" s="14" t="s">
        <v>17</v>
      </c>
      <c r="M11" s="14" t="s">
        <v>17</v>
      </c>
      <c r="N11" s="14" t="s">
        <v>17</v>
      </c>
      <c r="O11" s="14" t="s">
        <v>17</v>
      </c>
      <c r="P11" s="135" t="s">
        <v>17</v>
      </c>
      <c r="Q11" s="135" t="s">
        <v>773</v>
      </c>
      <c r="R11" s="138" t="s">
        <v>774</v>
      </c>
      <c r="S11" s="138" t="s">
        <v>775</v>
      </c>
      <c r="T11" s="135" t="s">
        <v>17</v>
      </c>
      <c r="U11" s="135" t="s">
        <v>773</v>
      </c>
      <c r="V11" s="138" t="s">
        <v>774</v>
      </c>
      <c r="W11" s="138" t="s">
        <v>775</v>
      </c>
      <c r="X11" s="135" t="s">
        <v>17</v>
      </c>
      <c r="Y11" s="135" t="s">
        <v>773</v>
      </c>
      <c r="Z11" s="138" t="s">
        <v>774</v>
      </c>
      <c r="AA11" s="138" t="s">
        <v>775</v>
      </c>
      <c r="AB11" s="135" t="s">
        <v>17</v>
      </c>
      <c r="AC11" s="135" t="s">
        <v>773</v>
      </c>
      <c r="AD11" s="138" t="s">
        <v>774</v>
      </c>
      <c r="AE11" s="138" t="s">
        <v>775</v>
      </c>
      <c r="AF11" s="135" t="s">
        <v>17</v>
      </c>
      <c r="AG11" s="135" t="s">
        <v>777</v>
      </c>
      <c r="AH11" s="135" t="s">
        <v>778</v>
      </c>
      <c r="AI11" s="140" t="s">
        <v>775</v>
      </c>
      <c r="AJ11" s="141" t="s">
        <v>8</v>
      </c>
      <c r="AK11" s="141" t="s">
        <v>9</v>
      </c>
      <c r="AL11" s="141" t="s">
        <v>8</v>
      </c>
      <c r="AM11" s="141" t="s">
        <v>9</v>
      </c>
      <c r="AN11" s="141" t="s">
        <v>8</v>
      </c>
      <c r="AO11" s="141" t="s">
        <v>9</v>
      </c>
      <c r="AP11" s="141" t="s">
        <v>8</v>
      </c>
      <c r="AQ11" s="141" t="s">
        <v>9</v>
      </c>
      <c r="AR11" s="254"/>
      <c r="AS11" s="252"/>
    </row>
    <row r="12" spans="1:45" s="24" customFormat="1" ht="151.5" customHeight="1">
      <c r="A12" s="299" t="s">
        <v>29</v>
      </c>
      <c r="B12" s="299" t="s">
        <v>30</v>
      </c>
      <c r="C12" s="299" t="s">
        <v>32</v>
      </c>
      <c r="D12" s="300" t="s">
        <v>34</v>
      </c>
      <c r="E12" s="89" t="s">
        <v>338</v>
      </c>
      <c r="F12" s="95" t="s">
        <v>339</v>
      </c>
      <c r="G12" s="61" t="s">
        <v>537</v>
      </c>
      <c r="H12" s="61" t="s">
        <v>538</v>
      </c>
      <c r="I12" s="95" t="s">
        <v>539</v>
      </c>
      <c r="J12" s="96" t="s">
        <v>28</v>
      </c>
      <c r="K12" s="89" t="s">
        <v>257</v>
      </c>
      <c r="L12" s="11">
        <v>1</v>
      </c>
      <c r="M12" s="11">
        <v>1</v>
      </c>
      <c r="N12" s="11">
        <v>1</v>
      </c>
      <c r="O12" s="11">
        <v>1</v>
      </c>
      <c r="P12" s="35">
        <f>+L12</f>
        <v>1</v>
      </c>
      <c r="Q12" s="139">
        <f>IF(ISERROR(AJ12/AK12),0,AJ12/AK12)</f>
        <v>1</v>
      </c>
      <c r="R12" s="139">
        <f>IF(ISERROR(Q12/P12),0,(Q12/P12))</f>
        <v>1</v>
      </c>
      <c r="S12" s="139">
        <f>IF(R12&gt;=100%,100%,IF(R12=R12,R12))</f>
        <v>1</v>
      </c>
      <c r="T12" s="11">
        <f>+M12</f>
        <v>1</v>
      </c>
      <c r="U12" s="139">
        <f>IF(ISERROR(AL12/AM12),0,AL12/AM12)</f>
        <v>1</v>
      </c>
      <c r="V12" s="139">
        <f>IF(ISERROR(U12/T12),0,(U12/T12))</f>
        <v>1</v>
      </c>
      <c r="W12" s="139">
        <f>IF(V12&gt;=100%,100%,IF(V12=V12,V12))</f>
        <v>1</v>
      </c>
      <c r="X12" s="11">
        <f>+N12</f>
        <v>1</v>
      </c>
      <c r="Y12" s="139">
        <f>IF(ISERROR(AN12/AO12),0,AN12/AO12)</f>
        <v>1</v>
      </c>
      <c r="Z12" s="139">
        <f>IF(ISERROR(Y12/X12),0,(Y12/X12))</f>
        <v>1</v>
      </c>
      <c r="AA12" s="139">
        <f>IF(Z12&gt;=100%,100%,IF(Z12=Z12,Z12))</f>
        <v>1</v>
      </c>
      <c r="AB12" s="11">
        <f>+O12</f>
        <v>1</v>
      </c>
      <c r="AC12" s="139">
        <f>IF(ISERROR(AP12/AQ12),0,AP12/AQ12)</f>
        <v>0</v>
      </c>
      <c r="AD12" s="139">
        <f>IF(ISERROR(AC12/AB12),0,(AC12/AB12))</f>
        <v>0</v>
      </c>
      <c r="AE12" s="139">
        <f>IF(AD12&gt;=100%,100%,IF(AD12=AD12,AD12))</f>
        <v>0</v>
      </c>
      <c r="AF12" s="11">
        <v>1</v>
      </c>
      <c r="AG12" s="139">
        <f>+AVERAGE(Q12,U12,Y12,AC12)</f>
        <v>0.75</v>
      </c>
      <c r="AH12" s="139">
        <f>IF(ISERROR(AG12/AF12),0,(AG12/AF12))</f>
        <v>0.75</v>
      </c>
      <c r="AI12" s="139">
        <f>IF(AH12&gt;=100%,100%,IF(AH12=AH12,AH12))</f>
        <v>0.75</v>
      </c>
      <c r="AJ12" s="136">
        <v>5</v>
      </c>
      <c r="AK12" s="136">
        <v>5</v>
      </c>
      <c r="AL12" s="136">
        <v>5</v>
      </c>
      <c r="AM12" s="136">
        <v>5</v>
      </c>
      <c r="AN12" s="180">
        <v>5</v>
      </c>
      <c r="AO12" s="180">
        <v>5</v>
      </c>
      <c r="AP12" s="136"/>
      <c r="AQ12" s="136"/>
      <c r="AR12" s="136"/>
      <c r="AS12" s="136"/>
    </row>
    <row r="13" spans="1:45" s="24" customFormat="1" ht="84" customHeight="1">
      <c r="A13" s="299"/>
      <c r="B13" s="299"/>
      <c r="C13" s="299"/>
      <c r="D13" s="300"/>
      <c r="E13" s="89" t="s">
        <v>340</v>
      </c>
      <c r="F13" s="95" t="s">
        <v>341</v>
      </c>
      <c r="G13" s="61" t="s">
        <v>227</v>
      </c>
      <c r="H13" s="61" t="s">
        <v>290</v>
      </c>
      <c r="I13" s="61" t="s">
        <v>540</v>
      </c>
      <c r="J13" s="61" t="s">
        <v>37</v>
      </c>
      <c r="K13" s="61" t="s">
        <v>455</v>
      </c>
      <c r="L13" s="11">
        <v>0.9</v>
      </c>
      <c r="M13" s="11">
        <v>0.9</v>
      </c>
      <c r="N13" s="11">
        <v>0.9</v>
      </c>
      <c r="O13" s="11">
        <v>0.9</v>
      </c>
      <c r="P13" s="35">
        <f t="shared" ref="P13:P18" si="0">+L13</f>
        <v>0.9</v>
      </c>
      <c r="Q13" s="139">
        <f t="shared" ref="Q13:Q18" si="1">IF(ISERROR(AJ13/AK13),0,AJ13/AK13)</f>
        <v>1</v>
      </c>
      <c r="R13" s="139">
        <f t="shared" ref="R13:R18" si="2">IF(ISERROR(Q13/P13),0,(Q13/P13))</f>
        <v>1.1111111111111112</v>
      </c>
      <c r="S13" s="139">
        <f t="shared" ref="S13:S18" si="3">IF(R13&gt;=100%,100%,IF(R13=R13,R13))</f>
        <v>1</v>
      </c>
      <c r="T13" s="11">
        <f t="shared" ref="T13:T18" si="4">+M13</f>
        <v>0.9</v>
      </c>
      <c r="U13" s="139">
        <f t="shared" ref="U13:U18" si="5">IF(ISERROR(AL13/AM13),0,AL13/AM13)</f>
        <v>1</v>
      </c>
      <c r="V13" s="139">
        <f t="shared" ref="V13:V18" si="6">IF(ISERROR(U13/T13),0,(U13/T13))</f>
        <v>1.1111111111111112</v>
      </c>
      <c r="W13" s="139">
        <f t="shared" ref="W13:W18" si="7">IF(V13&gt;=100%,100%,IF(V13=V13,V13))</f>
        <v>1</v>
      </c>
      <c r="X13" s="11">
        <f t="shared" ref="X13:X18" si="8">+N13</f>
        <v>0.9</v>
      </c>
      <c r="Y13" s="139">
        <f t="shared" ref="Y13:Y18" si="9">IF(ISERROR(AN13/AO13),0,AN13/AO13)</f>
        <v>1</v>
      </c>
      <c r="Z13" s="139">
        <f t="shared" ref="Z13:Z18" si="10">IF(ISERROR(Y13/X13),0,(Y13/X13))</f>
        <v>1.1111111111111112</v>
      </c>
      <c r="AA13" s="139">
        <f t="shared" ref="AA13:AA18" si="11">IF(Z13&gt;=100%,100%,IF(Z13=Z13,Z13))</f>
        <v>1</v>
      </c>
      <c r="AB13" s="11">
        <f t="shared" ref="AB13:AB18" si="12">+O13</f>
        <v>0.9</v>
      </c>
      <c r="AC13" s="139">
        <f t="shared" ref="AC13:AC18" si="13">IF(ISERROR(AP13/AQ13),0,AP13/AQ13)</f>
        <v>0</v>
      </c>
      <c r="AD13" s="139">
        <f t="shared" ref="AD13:AD18" si="14">IF(ISERROR(AC13/AB13),0,(AC13/AB13))</f>
        <v>0</v>
      </c>
      <c r="AE13" s="139">
        <f t="shared" ref="AE13:AE18" si="15">IF(AD13&gt;=100%,100%,IF(AD13=AD13,AD13))</f>
        <v>0</v>
      </c>
      <c r="AF13" s="11">
        <v>0.9</v>
      </c>
      <c r="AG13" s="139">
        <f t="shared" ref="AG13:AG18" si="16">+AVERAGE(Q13,U13,Y13,AC13)</f>
        <v>0.75</v>
      </c>
      <c r="AH13" s="139">
        <f t="shared" ref="AH13:AH18" si="17">IF(ISERROR(AG13/AF13),0,(AG13/AF13))</f>
        <v>0.83333333333333326</v>
      </c>
      <c r="AI13" s="139">
        <f t="shared" ref="AI13:AI18" si="18">IF(AH13&gt;=100%,100%,IF(AH13=AH13,AH13))</f>
        <v>0.83333333333333326</v>
      </c>
      <c r="AJ13" s="136">
        <v>558164</v>
      </c>
      <c r="AK13" s="136">
        <v>558164</v>
      </c>
      <c r="AL13" s="136">
        <v>2</v>
      </c>
      <c r="AM13" s="136">
        <v>2</v>
      </c>
      <c r="AN13" s="180">
        <v>2</v>
      </c>
      <c r="AO13" s="180">
        <v>2</v>
      </c>
      <c r="AP13" s="136"/>
      <c r="AQ13" s="136"/>
      <c r="AR13" s="136"/>
      <c r="AS13" s="136"/>
    </row>
    <row r="14" spans="1:45" s="24" customFormat="1" ht="84" customHeight="1">
      <c r="A14" s="299"/>
      <c r="B14" s="299"/>
      <c r="C14" s="299"/>
      <c r="D14" s="300"/>
      <c r="E14" s="132" t="s">
        <v>766</v>
      </c>
      <c r="F14" s="45" t="s">
        <v>765</v>
      </c>
      <c r="G14" s="47" t="s">
        <v>696</v>
      </c>
      <c r="H14" s="120" t="s">
        <v>697</v>
      </c>
      <c r="I14" s="120" t="s">
        <v>712</v>
      </c>
      <c r="J14" s="120" t="s">
        <v>28</v>
      </c>
      <c r="K14" s="120" t="s">
        <v>698</v>
      </c>
      <c r="L14" s="11">
        <v>1</v>
      </c>
      <c r="M14" s="11">
        <v>1</v>
      </c>
      <c r="N14" s="11">
        <v>1</v>
      </c>
      <c r="O14" s="11">
        <f t="shared" ref="O14" si="19">+L14</f>
        <v>1</v>
      </c>
      <c r="P14" s="35">
        <f t="shared" si="0"/>
        <v>1</v>
      </c>
      <c r="Q14" s="139">
        <v>1</v>
      </c>
      <c r="R14" s="139">
        <f t="shared" si="2"/>
        <v>1</v>
      </c>
      <c r="S14" s="139">
        <f t="shared" si="3"/>
        <v>1</v>
      </c>
      <c r="T14" s="11">
        <f t="shared" si="4"/>
        <v>1</v>
      </c>
      <c r="U14" s="139">
        <v>1</v>
      </c>
      <c r="V14" s="139">
        <f t="shared" si="6"/>
        <v>1</v>
      </c>
      <c r="W14" s="139">
        <f t="shared" si="7"/>
        <v>1</v>
      </c>
      <c r="X14" s="11">
        <f t="shared" si="8"/>
        <v>1</v>
      </c>
      <c r="Y14" s="139">
        <f t="shared" si="9"/>
        <v>0</v>
      </c>
      <c r="Z14" s="139">
        <v>1</v>
      </c>
      <c r="AA14" s="139">
        <f t="shared" si="11"/>
        <v>1</v>
      </c>
      <c r="AB14" s="11">
        <f t="shared" si="12"/>
        <v>1</v>
      </c>
      <c r="AC14" s="139">
        <f t="shared" si="13"/>
        <v>0</v>
      </c>
      <c r="AD14" s="139">
        <f t="shared" si="14"/>
        <v>0</v>
      </c>
      <c r="AE14" s="139">
        <f t="shared" si="15"/>
        <v>0</v>
      </c>
      <c r="AF14" s="11">
        <v>1</v>
      </c>
      <c r="AG14" s="139">
        <f t="shared" si="16"/>
        <v>0.5</v>
      </c>
      <c r="AH14" s="139">
        <f t="shared" si="17"/>
        <v>0.5</v>
      </c>
      <c r="AI14" s="139">
        <f t="shared" si="18"/>
        <v>0.5</v>
      </c>
      <c r="AJ14" s="136">
        <v>0</v>
      </c>
      <c r="AK14" s="136">
        <v>0</v>
      </c>
      <c r="AL14" s="136">
        <v>0</v>
      </c>
      <c r="AM14" s="136">
        <v>0</v>
      </c>
      <c r="AN14" s="180">
        <v>0</v>
      </c>
      <c r="AO14" s="180">
        <v>0</v>
      </c>
      <c r="AP14" s="136"/>
      <c r="AQ14" s="136"/>
      <c r="AR14" s="136"/>
      <c r="AS14" s="136"/>
    </row>
    <row r="15" spans="1:45" s="24" customFormat="1" ht="84" customHeight="1">
      <c r="A15" s="299"/>
      <c r="B15" s="299"/>
      <c r="C15" s="299"/>
      <c r="D15" s="300"/>
      <c r="E15" s="89" t="s">
        <v>342</v>
      </c>
      <c r="F15" s="95" t="s">
        <v>343</v>
      </c>
      <c r="G15" s="61" t="s">
        <v>227</v>
      </c>
      <c r="H15" s="61" t="s">
        <v>541</v>
      </c>
      <c r="I15" s="95" t="s">
        <v>542</v>
      </c>
      <c r="J15" s="61" t="s">
        <v>37</v>
      </c>
      <c r="K15" s="61" t="s">
        <v>274</v>
      </c>
      <c r="L15" s="11">
        <v>0.9</v>
      </c>
      <c r="M15" s="11">
        <v>0.9</v>
      </c>
      <c r="N15" s="11">
        <v>0.9</v>
      </c>
      <c r="O15" s="11">
        <v>0.9</v>
      </c>
      <c r="P15" s="35">
        <f t="shared" si="0"/>
        <v>0.9</v>
      </c>
      <c r="Q15" s="139">
        <f t="shared" si="1"/>
        <v>1</v>
      </c>
      <c r="R15" s="139">
        <f t="shared" si="2"/>
        <v>1.1111111111111112</v>
      </c>
      <c r="S15" s="139">
        <f t="shared" si="3"/>
        <v>1</v>
      </c>
      <c r="T15" s="11">
        <f t="shared" si="4"/>
        <v>0.9</v>
      </c>
      <c r="U15" s="139">
        <f t="shared" si="5"/>
        <v>1.0167339460047524</v>
      </c>
      <c r="V15" s="139">
        <f t="shared" si="6"/>
        <v>1.129704384449725</v>
      </c>
      <c r="W15" s="139">
        <f t="shared" si="7"/>
        <v>1</v>
      </c>
      <c r="X15" s="11">
        <f t="shared" si="8"/>
        <v>0.9</v>
      </c>
      <c r="Y15" s="139">
        <f t="shared" si="9"/>
        <v>0.91491310945059978</v>
      </c>
      <c r="Z15" s="139">
        <f t="shared" si="10"/>
        <v>1.0165701216117775</v>
      </c>
      <c r="AA15" s="139">
        <f t="shared" si="11"/>
        <v>1</v>
      </c>
      <c r="AB15" s="11">
        <f t="shared" si="12"/>
        <v>0.9</v>
      </c>
      <c r="AC15" s="139">
        <f t="shared" si="13"/>
        <v>0</v>
      </c>
      <c r="AD15" s="139">
        <f t="shared" si="14"/>
        <v>0</v>
      </c>
      <c r="AE15" s="139">
        <f t="shared" si="15"/>
        <v>0</v>
      </c>
      <c r="AF15" s="11">
        <v>0.9</v>
      </c>
      <c r="AG15" s="139">
        <f t="shared" si="16"/>
        <v>0.73291176386383805</v>
      </c>
      <c r="AH15" s="139">
        <f t="shared" si="17"/>
        <v>0.81434640429315341</v>
      </c>
      <c r="AI15" s="139">
        <f t="shared" si="18"/>
        <v>0.81434640429315341</v>
      </c>
      <c r="AJ15" s="136">
        <v>69858</v>
      </c>
      <c r="AK15" s="136">
        <v>69858</v>
      </c>
      <c r="AL15" s="136">
        <v>71027</v>
      </c>
      <c r="AM15" s="136">
        <v>69858</v>
      </c>
      <c r="AN15" s="180">
        <v>63914</v>
      </c>
      <c r="AO15" s="180">
        <v>69858</v>
      </c>
      <c r="AP15" s="136"/>
      <c r="AQ15" s="136"/>
      <c r="AR15" s="136"/>
      <c r="AS15" s="136"/>
    </row>
    <row r="16" spans="1:45" s="24" customFormat="1" ht="84" customHeight="1">
      <c r="A16" s="299"/>
      <c r="B16" s="299"/>
      <c r="C16" s="215" t="s">
        <v>35</v>
      </c>
      <c r="D16" s="215" t="s">
        <v>36</v>
      </c>
      <c r="E16" s="89" t="s">
        <v>344</v>
      </c>
      <c r="F16" s="95" t="s">
        <v>345</v>
      </c>
      <c r="G16" s="61" t="s">
        <v>543</v>
      </c>
      <c r="H16" s="61" t="s">
        <v>544</v>
      </c>
      <c r="I16" s="97"/>
      <c r="J16" s="61" t="s">
        <v>69</v>
      </c>
      <c r="K16" s="61" t="s">
        <v>545</v>
      </c>
      <c r="L16" s="70"/>
      <c r="M16" s="70"/>
      <c r="N16" s="70"/>
      <c r="O16" s="93">
        <v>1</v>
      </c>
      <c r="P16" s="35">
        <f t="shared" si="0"/>
        <v>0</v>
      </c>
      <c r="Q16" s="139"/>
      <c r="R16" s="139"/>
      <c r="S16" s="139"/>
      <c r="T16" s="11">
        <f t="shared" si="4"/>
        <v>0</v>
      </c>
      <c r="U16" s="139"/>
      <c r="V16" s="139"/>
      <c r="W16" s="139"/>
      <c r="X16" s="11">
        <f t="shared" si="8"/>
        <v>0</v>
      </c>
      <c r="Y16" s="139"/>
      <c r="Z16" s="139"/>
      <c r="AA16" s="139"/>
      <c r="AB16" s="11">
        <f t="shared" si="12"/>
        <v>1</v>
      </c>
      <c r="AC16" s="139">
        <f t="shared" si="13"/>
        <v>0</v>
      </c>
      <c r="AD16" s="139">
        <f t="shared" si="14"/>
        <v>0</v>
      </c>
      <c r="AE16" s="139">
        <f t="shared" si="15"/>
        <v>0</v>
      </c>
      <c r="AF16" s="11">
        <v>1</v>
      </c>
      <c r="AG16" s="139">
        <f t="shared" si="16"/>
        <v>0</v>
      </c>
      <c r="AH16" s="139">
        <f t="shared" si="17"/>
        <v>0</v>
      </c>
      <c r="AI16" s="139">
        <f t="shared" si="18"/>
        <v>0</v>
      </c>
      <c r="AJ16" s="136"/>
      <c r="AK16" s="136"/>
      <c r="AL16" s="136"/>
      <c r="AM16" s="136"/>
      <c r="AN16" s="180"/>
      <c r="AO16" s="180"/>
      <c r="AP16" s="136"/>
      <c r="AQ16" s="136"/>
      <c r="AR16" s="136"/>
      <c r="AS16" s="136"/>
    </row>
    <row r="17" spans="1:45" ht="51" customHeight="1">
      <c r="A17" s="299"/>
      <c r="B17" s="299"/>
      <c r="C17" s="215"/>
      <c r="D17" s="215"/>
      <c r="E17" s="45" t="s">
        <v>64</v>
      </c>
      <c r="F17" s="46" t="s">
        <v>65</v>
      </c>
      <c r="G17" s="47" t="s">
        <v>177</v>
      </c>
      <c r="H17" s="48" t="s">
        <v>185</v>
      </c>
      <c r="I17" s="48" t="s">
        <v>285</v>
      </c>
      <c r="J17" s="38" t="s">
        <v>37</v>
      </c>
      <c r="K17" s="64" t="s">
        <v>150</v>
      </c>
      <c r="L17" s="11">
        <v>0.9</v>
      </c>
      <c r="M17" s="11">
        <f>+L17</f>
        <v>0.9</v>
      </c>
      <c r="N17" s="11">
        <f>+L17</f>
        <v>0.9</v>
      </c>
      <c r="O17" s="11">
        <f>+L17</f>
        <v>0.9</v>
      </c>
      <c r="P17" s="35">
        <f t="shared" si="0"/>
        <v>0.9</v>
      </c>
      <c r="Q17" s="139">
        <f t="shared" si="1"/>
        <v>1</v>
      </c>
      <c r="R17" s="139">
        <f t="shared" si="2"/>
        <v>1.1111111111111112</v>
      </c>
      <c r="S17" s="139">
        <f t="shared" si="3"/>
        <v>1</v>
      </c>
      <c r="T17" s="11">
        <f t="shared" si="4"/>
        <v>0.9</v>
      </c>
      <c r="U17" s="139">
        <f t="shared" si="5"/>
        <v>1</v>
      </c>
      <c r="V17" s="139">
        <f t="shared" si="6"/>
        <v>1.1111111111111112</v>
      </c>
      <c r="W17" s="139">
        <f t="shared" si="7"/>
        <v>1</v>
      </c>
      <c r="X17" s="11">
        <f t="shared" si="8"/>
        <v>0.9</v>
      </c>
      <c r="Y17" s="139">
        <f t="shared" si="9"/>
        <v>1</v>
      </c>
      <c r="Z17" s="139">
        <f t="shared" si="10"/>
        <v>1.1111111111111112</v>
      </c>
      <c r="AA17" s="139">
        <f t="shared" si="11"/>
        <v>1</v>
      </c>
      <c r="AB17" s="11">
        <f t="shared" si="12"/>
        <v>0.9</v>
      </c>
      <c r="AC17" s="139">
        <f t="shared" si="13"/>
        <v>0</v>
      </c>
      <c r="AD17" s="139">
        <f t="shared" si="14"/>
        <v>0</v>
      </c>
      <c r="AE17" s="139">
        <f t="shared" si="15"/>
        <v>0</v>
      </c>
      <c r="AF17" s="11">
        <v>0.9</v>
      </c>
      <c r="AG17" s="139">
        <f t="shared" si="16"/>
        <v>0.75</v>
      </c>
      <c r="AH17" s="139">
        <f t="shared" si="17"/>
        <v>0.83333333333333326</v>
      </c>
      <c r="AI17" s="139">
        <f t="shared" si="18"/>
        <v>0.83333333333333326</v>
      </c>
      <c r="AJ17" s="136">
        <v>1</v>
      </c>
      <c r="AK17" s="136">
        <v>1</v>
      </c>
      <c r="AL17" s="115">
        <v>17</v>
      </c>
      <c r="AM17" s="115">
        <v>17</v>
      </c>
      <c r="AN17" s="180">
        <v>17</v>
      </c>
      <c r="AO17" s="180">
        <v>17</v>
      </c>
      <c r="AP17" s="136"/>
      <c r="AQ17" s="136"/>
      <c r="AR17" s="136"/>
      <c r="AS17" s="136"/>
    </row>
    <row r="18" spans="1:45" ht="51">
      <c r="A18" s="299"/>
      <c r="B18" s="299"/>
      <c r="C18" s="215"/>
      <c r="D18" s="215"/>
      <c r="E18" s="45" t="s">
        <v>42</v>
      </c>
      <c r="F18" s="54" t="s">
        <v>43</v>
      </c>
      <c r="G18" s="47" t="s">
        <v>178</v>
      </c>
      <c r="H18" s="55" t="s">
        <v>26</v>
      </c>
      <c r="I18" s="54" t="s">
        <v>27</v>
      </c>
      <c r="J18" s="38" t="s">
        <v>37</v>
      </c>
      <c r="K18" s="64" t="s">
        <v>151</v>
      </c>
      <c r="L18" s="11">
        <v>0.9</v>
      </c>
      <c r="M18" s="11">
        <f>+L18</f>
        <v>0.9</v>
      </c>
      <c r="N18" s="11">
        <f>+L18</f>
        <v>0.9</v>
      </c>
      <c r="O18" s="11">
        <f>+L18</f>
        <v>0.9</v>
      </c>
      <c r="P18" s="35">
        <f t="shared" si="0"/>
        <v>0.9</v>
      </c>
      <c r="Q18" s="139">
        <f t="shared" si="1"/>
        <v>1</v>
      </c>
      <c r="R18" s="139">
        <f t="shared" si="2"/>
        <v>1.1111111111111112</v>
      </c>
      <c r="S18" s="139">
        <f t="shared" si="3"/>
        <v>1</v>
      </c>
      <c r="T18" s="11">
        <f t="shared" si="4"/>
        <v>0.9</v>
      </c>
      <c r="U18" s="139">
        <f t="shared" si="5"/>
        <v>0.69230769230769229</v>
      </c>
      <c r="V18" s="139">
        <f t="shared" si="6"/>
        <v>0.76923076923076916</v>
      </c>
      <c r="W18" s="139">
        <f t="shared" si="7"/>
        <v>0.76923076923076916</v>
      </c>
      <c r="X18" s="11">
        <f t="shared" si="8"/>
        <v>0.9</v>
      </c>
      <c r="Y18" s="139">
        <f t="shared" si="9"/>
        <v>0.77272727272727271</v>
      </c>
      <c r="Z18" s="139">
        <f t="shared" si="10"/>
        <v>0.85858585858585856</v>
      </c>
      <c r="AA18" s="139">
        <f t="shared" si="11"/>
        <v>0.85858585858585856</v>
      </c>
      <c r="AB18" s="11">
        <f t="shared" si="12"/>
        <v>0.9</v>
      </c>
      <c r="AC18" s="139">
        <f t="shared" si="13"/>
        <v>0</v>
      </c>
      <c r="AD18" s="139">
        <f t="shared" si="14"/>
        <v>0</v>
      </c>
      <c r="AE18" s="139">
        <f t="shared" si="15"/>
        <v>0</v>
      </c>
      <c r="AF18" s="11">
        <v>0.9</v>
      </c>
      <c r="AG18" s="139">
        <f t="shared" si="16"/>
        <v>0.61625874125874125</v>
      </c>
      <c r="AH18" s="139">
        <f t="shared" si="17"/>
        <v>0.68473193473193472</v>
      </c>
      <c r="AI18" s="139">
        <f t="shared" si="18"/>
        <v>0.68473193473193472</v>
      </c>
      <c r="AJ18" s="136">
        <v>1</v>
      </c>
      <c r="AK18" s="136">
        <v>1</v>
      </c>
      <c r="AL18" s="136">
        <v>9</v>
      </c>
      <c r="AM18" s="136">
        <v>13</v>
      </c>
      <c r="AN18" s="180">
        <v>17</v>
      </c>
      <c r="AO18" s="180">
        <v>22</v>
      </c>
      <c r="AP18" s="136"/>
      <c r="AQ18" s="136"/>
      <c r="AR18" s="136"/>
      <c r="AS18" s="136"/>
    </row>
    <row r="19" spans="1:45" ht="23.25">
      <c r="W19" s="171">
        <f>+AVERAGE(W12:W18)</f>
        <v>0.96153846153846156</v>
      </c>
      <c r="AA19" s="171">
        <f>+AVERAGE(AA12:AA18)</f>
        <v>0.97643097643097632</v>
      </c>
      <c r="AE19" s="171">
        <f>+AVERAGE(AE12:AE18)</f>
        <v>0</v>
      </c>
    </row>
  </sheetData>
  <protectedRanges>
    <protectedRange sqref="AP12:AS18 AJ12:AM18" name="Rango1"/>
    <protectedRange sqref="AN12:AO18" name="Rango1_1"/>
  </protectedRanges>
  <autoFilter ref="A11:AS19"/>
  <mergeCells count="41">
    <mergeCell ref="AS9:AS11"/>
    <mergeCell ref="P10:S10"/>
    <mergeCell ref="T10:W10"/>
    <mergeCell ref="X10:AA10"/>
    <mergeCell ref="AB10:AE10"/>
    <mergeCell ref="AF10:AI10"/>
    <mergeCell ref="AJ10:AK10"/>
    <mergeCell ref="AL10:AM10"/>
    <mergeCell ref="AN10:AO10"/>
    <mergeCell ref="AP10:AQ10"/>
    <mergeCell ref="AR10:AR11"/>
    <mergeCell ref="P9:AI9"/>
    <mergeCell ref="AJ9:AK9"/>
    <mergeCell ref="AL9:AM9"/>
    <mergeCell ref="AN9:AO9"/>
    <mergeCell ref="AP9:AR9"/>
    <mergeCell ref="F9:F11"/>
    <mergeCell ref="G9:J9"/>
    <mergeCell ref="L9:O9"/>
    <mergeCell ref="G10:G11"/>
    <mergeCell ref="H10:I10"/>
    <mergeCell ref="J10:J11"/>
    <mergeCell ref="K10:K11"/>
    <mergeCell ref="B6:D6"/>
    <mergeCell ref="B7:D7"/>
    <mergeCell ref="A9:A11"/>
    <mergeCell ref="B9:B11"/>
    <mergeCell ref="C9:C11"/>
    <mergeCell ref="D9:D11"/>
    <mergeCell ref="A1:C2"/>
    <mergeCell ref="D1:L1"/>
    <mergeCell ref="D2:L2"/>
    <mergeCell ref="B4:D4"/>
    <mergeCell ref="B5:D5"/>
    <mergeCell ref="B12:B18"/>
    <mergeCell ref="A12:A18"/>
    <mergeCell ref="E9:E11"/>
    <mergeCell ref="D12:D15"/>
    <mergeCell ref="C12:C15"/>
    <mergeCell ref="D16:D18"/>
    <mergeCell ref="C16:C18"/>
  </mergeCells>
  <conditionalFormatting sqref="Q12:S18">
    <cfRule type="cellIs" dxfId="167" priority="109" stopIfTrue="1" operator="lessThanOrEqual">
      <formula>0.49</formula>
    </cfRule>
    <cfRule type="cellIs" dxfId="166" priority="110" stopIfTrue="1" operator="between">
      <formula>0.5</formula>
      <formula>0.899999999999999</formula>
    </cfRule>
    <cfRule type="cellIs" dxfId="165" priority="111" stopIfTrue="1" operator="greaterThanOrEqual">
      <formula>0.9</formula>
    </cfRule>
  </conditionalFormatting>
  <conditionalFormatting sqref="U12:W18">
    <cfRule type="cellIs" dxfId="164" priority="103" stopIfTrue="1" operator="lessThanOrEqual">
      <formula>0.49</formula>
    </cfRule>
    <cfRule type="cellIs" dxfId="163" priority="104" stopIfTrue="1" operator="between">
      <formula>0.5</formula>
      <formula>0.899999999999999</formula>
    </cfRule>
    <cfRule type="cellIs" dxfId="162" priority="105" stopIfTrue="1" operator="greaterThanOrEqual">
      <formula>0.9</formula>
    </cfRule>
  </conditionalFormatting>
  <conditionalFormatting sqref="Y12:AA18">
    <cfRule type="cellIs" dxfId="161" priority="97" stopIfTrue="1" operator="lessThanOrEqual">
      <formula>0.49</formula>
    </cfRule>
    <cfRule type="cellIs" dxfId="160" priority="98" stopIfTrue="1" operator="between">
      <formula>0.5</formula>
      <formula>0.8999999999999</formula>
    </cfRule>
    <cfRule type="cellIs" dxfId="159" priority="99" stopIfTrue="1" operator="greaterThanOrEqual">
      <formula>0.9</formula>
    </cfRule>
  </conditionalFormatting>
  <conditionalFormatting sqref="AC12:AE18">
    <cfRule type="cellIs" dxfId="158" priority="22" stopIfTrue="1" operator="lessThanOrEqual">
      <formula>0.49</formula>
    </cfRule>
    <cfRule type="cellIs" dxfId="157" priority="23" stopIfTrue="1" operator="between">
      <formula>0.5</formula>
      <formula>0.899999999999999</formula>
    </cfRule>
    <cfRule type="cellIs" dxfId="156" priority="24" stopIfTrue="1" operator="greaterThanOrEqual">
      <formula>0.9</formula>
    </cfRule>
  </conditionalFormatting>
  <conditionalFormatting sqref="AG12:AI18">
    <cfRule type="cellIs" dxfId="155" priority="85" stopIfTrue="1" operator="lessThanOrEqual">
      <formula>0.49</formula>
    </cfRule>
    <cfRule type="cellIs" dxfId="154" priority="86" stopIfTrue="1" operator="between">
      <formula>0.5</formula>
      <formula>0.899999999999999</formula>
    </cfRule>
    <cfRule type="cellIs" dxfId="153" priority="87" stopIfTrue="1" operator="greaterThanOrEqual">
      <formula>0.9</formula>
    </cfRule>
  </conditionalFormatting>
  <pageMargins left="0.7" right="0.7" top="0.75" bottom="0.75" header="0.3" footer="0.3"/>
  <pageSetup scale="13" orientation="portrait" horizontalDpi="4294967294" verticalDpi="429496729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S27"/>
  <sheetViews>
    <sheetView topLeftCell="V1" zoomScale="60" zoomScaleNormal="60" workbookViewId="0">
      <selection activeCell="AP16" sqref="AP16"/>
    </sheetView>
  </sheetViews>
  <sheetFormatPr baseColWidth="10" defaultRowHeight="15"/>
  <cols>
    <col min="1" max="1" width="19.7109375" customWidth="1"/>
    <col min="2" max="2" width="18.42578125" customWidth="1"/>
    <col min="3" max="3" width="15.85546875" customWidth="1"/>
    <col min="4" max="4" width="25" customWidth="1"/>
    <col min="5" max="5" width="37.7109375" customWidth="1"/>
    <col min="6" max="6" width="28.85546875" customWidth="1"/>
    <col min="7" max="7" width="18.5703125" customWidth="1"/>
    <col min="8" max="8" width="25.140625" customWidth="1"/>
    <col min="9" max="9" width="38" customWidth="1"/>
    <col min="10" max="10" width="11.42578125" customWidth="1"/>
    <col min="11" max="11" width="15.7109375" customWidth="1"/>
    <col min="12" max="15" width="7.140625" customWidth="1"/>
    <col min="24" max="35" width="11.42578125" customWidth="1"/>
    <col min="36" max="41" width="24.7109375" customWidth="1"/>
    <col min="42" max="45" width="22.85546875" customWidth="1"/>
  </cols>
  <sheetData>
    <row r="1" spans="1:45" ht="32.25" customHeight="1">
      <c r="A1" s="229"/>
      <c r="B1" s="230"/>
      <c r="C1" s="231"/>
      <c r="D1" s="235" t="s">
        <v>19</v>
      </c>
      <c r="E1" s="236"/>
      <c r="F1" s="236"/>
      <c r="G1" s="236"/>
      <c r="H1" s="236"/>
      <c r="I1" s="236"/>
      <c r="J1" s="236"/>
      <c r="K1" s="236"/>
      <c r="L1" s="236"/>
    </row>
    <row r="2" spans="1:45" ht="32.25" customHeight="1" thickBot="1">
      <c r="A2" s="232"/>
      <c r="B2" s="233"/>
      <c r="C2" s="234"/>
      <c r="D2" s="237" t="s">
        <v>18</v>
      </c>
      <c r="E2" s="238"/>
      <c r="F2" s="238"/>
      <c r="G2" s="238"/>
      <c r="H2" s="238"/>
      <c r="I2" s="238"/>
      <c r="J2" s="238"/>
      <c r="K2" s="238"/>
      <c r="L2" s="238"/>
    </row>
    <row r="3" spans="1:45" ht="12.75" customHeight="1" thickBot="1">
      <c r="A3" s="2"/>
      <c r="B3" s="3"/>
      <c r="C3" s="3"/>
      <c r="D3" s="4"/>
      <c r="E3" s="4"/>
      <c r="F3" s="4"/>
      <c r="G3" s="4"/>
      <c r="H3" s="4"/>
      <c r="I3" s="4"/>
      <c r="J3" s="4"/>
      <c r="K3" s="4"/>
      <c r="L3" s="4"/>
    </row>
    <row r="4" spans="1:45" ht="12.75" customHeight="1">
      <c r="A4" s="6" t="s">
        <v>20</v>
      </c>
      <c r="B4" s="270" t="s">
        <v>46</v>
      </c>
      <c r="C4" s="270"/>
      <c r="D4" s="271"/>
      <c r="E4" s="5"/>
      <c r="F4" s="5"/>
      <c r="G4" s="5"/>
      <c r="H4" s="5"/>
      <c r="I4" s="5"/>
      <c r="J4" s="4"/>
      <c r="K4" s="4"/>
      <c r="L4" s="4"/>
    </row>
    <row r="5" spans="1:45" ht="12.75" customHeight="1">
      <c r="A5" s="7" t="s">
        <v>22</v>
      </c>
      <c r="B5" s="272" t="s">
        <v>607</v>
      </c>
      <c r="C5" s="272"/>
      <c r="D5" s="273"/>
      <c r="E5" s="5"/>
      <c r="F5" s="5"/>
      <c r="G5" s="5"/>
      <c r="H5" s="5"/>
      <c r="I5" s="5"/>
      <c r="J5" s="4"/>
      <c r="K5" s="4"/>
      <c r="L5" s="4"/>
    </row>
    <row r="6" spans="1:45" ht="23.25" customHeight="1">
      <c r="A6" s="7" t="s">
        <v>23</v>
      </c>
      <c r="B6" s="272" t="s">
        <v>607</v>
      </c>
      <c r="C6" s="272"/>
      <c r="D6" s="273"/>
      <c r="E6" s="5"/>
      <c r="F6" s="5"/>
      <c r="G6" s="5"/>
      <c r="H6" s="5"/>
      <c r="I6" s="5"/>
      <c r="J6" s="4"/>
      <c r="K6" s="4"/>
      <c r="L6" s="4"/>
    </row>
    <row r="7" spans="1:45" ht="12.75" customHeight="1" thickBot="1">
      <c r="A7" s="8" t="s">
        <v>25</v>
      </c>
      <c r="B7" s="272" t="s">
        <v>47</v>
      </c>
      <c r="C7" s="272"/>
      <c r="D7" s="273"/>
      <c r="E7" s="5"/>
      <c r="F7" s="5"/>
      <c r="G7" s="5"/>
      <c r="H7" s="5"/>
      <c r="I7" s="5"/>
      <c r="J7" s="4"/>
      <c r="K7" s="4"/>
      <c r="L7" s="4"/>
    </row>
    <row r="8" spans="1:45" ht="12.75" customHeight="1" thickBot="1">
      <c r="A8" s="2"/>
      <c r="B8" s="3"/>
      <c r="C8" s="3"/>
      <c r="D8" s="4"/>
      <c r="E8" s="4"/>
      <c r="F8" s="4"/>
      <c r="G8" s="4"/>
      <c r="H8" s="4"/>
      <c r="I8" s="4"/>
      <c r="J8" s="4"/>
      <c r="K8" s="4"/>
      <c r="L8" s="4"/>
    </row>
    <row r="9" spans="1:45" s="1" customFormat="1" ht="15.75" customHeight="1">
      <c r="A9" s="283" t="s">
        <v>0</v>
      </c>
      <c r="B9" s="274" t="s">
        <v>1</v>
      </c>
      <c r="C9" s="274" t="s">
        <v>31</v>
      </c>
      <c r="D9" s="274" t="s">
        <v>2</v>
      </c>
      <c r="E9" s="274" t="s">
        <v>11</v>
      </c>
      <c r="F9" s="274" t="s">
        <v>3</v>
      </c>
      <c r="G9" s="282" t="s">
        <v>4</v>
      </c>
      <c r="H9" s="282"/>
      <c r="I9" s="282"/>
      <c r="J9" s="282"/>
      <c r="K9" s="9"/>
      <c r="L9" s="282" t="s">
        <v>12</v>
      </c>
      <c r="M9" s="282"/>
      <c r="N9" s="282"/>
      <c r="O9" s="282"/>
      <c r="P9" s="217" t="s">
        <v>12</v>
      </c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49" t="s">
        <v>779</v>
      </c>
      <c r="AK9" s="249"/>
      <c r="AL9" s="249" t="s">
        <v>780</v>
      </c>
      <c r="AM9" s="249"/>
      <c r="AN9" s="249" t="s">
        <v>781</v>
      </c>
      <c r="AO9" s="249"/>
      <c r="AP9" s="249" t="s">
        <v>782</v>
      </c>
      <c r="AQ9" s="249"/>
      <c r="AR9" s="249"/>
      <c r="AS9" s="250" t="s">
        <v>783</v>
      </c>
    </row>
    <row r="10" spans="1:45" s="1" customFormat="1" ht="15.75" customHeight="1">
      <c r="A10" s="284"/>
      <c r="B10" s="275"/>
      <c r="C10" s="275"/>
      <c r="D10" s="275"/>
      <c r="E10" s="275"/>
      <c r="F10" s="275"/>
      <c r="G10" s="280" t="s">
        <v>5</v>
      </c>
      <c r="H10" s="280" t="s">
        <v>6</v>
      </c>
      <c r="I10" s="280"/>
      <c r="J10" s="280" t="s">
        <v>7</v>
      </c>
      <c r="K10" s="280" t="s">
        <v>10</v>
      </c>
      <c r="L10" s="130" t="s">
        <v>757</v>
      </c>
      <c r="M10" s="130" t="s">
        <v>758</v>
      </c>
      <c r="N10" s="130" t="s">
        <v>759</v>
      </c>
      <c r="O10" s="130" t="s">
        <v>760</v>
      </c>
      <c r="P10" s="243" t="s">
        <v>13</v>
      </c>
      <c r="Q10" s="244"/>
      <c r="R10" s="244"/>
      <c r="S10" s="245"/>
      <c r="T10" s="243" t="s">
        <v>14</v>
      </c>
      <c r="U10" s="244"/>
      <c r="V10" s="244"/>
      <c r="W10" s="245"/>
      <c r="X10" s="243" t="s">
        <v>15</v>
      </c>
      <c r="Y10" s="244"/>
      <c r="Z10" s="244"/>
      <c r="AA10" s="245"/>
      <c r="AB10" s="217" t="s">
        <v>16</v>
      </c>
      <c r="AC10" s="217"/>
      <c r="AD10" s="217"/>
      <c r="AE10" s="217"/>
      <c r="AF10" s="217" t="s">
        <v>776</v>
      </c>
      <c r="AG10" s="217"/>
      <c r="AH10" s="217"/>
      <c r="AI10" s="217"/>
      <c r="AJ10" s="253" t="s">
        <v>784</v>
      </c>
      <c r="AK10" s="253"/>
      <c r="AL10" s="253" t="s">
        <v>784</v>
      </c>
      <c r="AM10" s="253"/>
      <c r="AN10" s="253" t="s">
        <v>784</v>
      </c>
      <c r="AO10" s="253"/>
      <c r="AP10" s="253" t="s">
        <v>784</v>
      </c>
      <c r="AQ10" s="253"/>
      <c r="AR10" s="253" t="s">
        <v>785</v>
      </c>
      <c r="AS10" s="251"/>
    </row>
    <row r="11" spans="1:45" s="1" customFormat="1" ht="51" customHeight="1">
      <c r="A11" s="285"/>
      <c r="B11" s="276"/>
      <c r="C11" s="276"/>
      <c r="D11" s="276"/>
      <c r="E11" s="276"/>
      <c r="F11" s="276"/>
      <c r="G11" s="281"/>
      <c r="H11" s="14" t="s">
        <v>8</v>
      </c>
      <c r="I11" s="14" t="s">
        <v>9</v>
      </c>
      <c r="J11" s="281"/>
      <c r="K11" s="281"/>
      <c r="L11" s="14" t="s">
        <v>17</v>
      </c>
      <c r="M11" s="14" t="s">
        <v>17</v>
      </c>
      <c r="N11" s="14" t="s">
        <v>17</v>
      </c>
      <c r="O11" s="14" t="s">
        <v>17</v>
      </c>
      <c r="P11" s="135" t="s">
        <v>17</v>
      </c>
      <c r="Q11" s="135" t="s">
        <v>773</v>
      </c>
      <c r="R11" s="138" t="s">
        <v>774</v>
      </c>
      <c r="S11" s="138" t="s">
        <v>775</v>
      </c>
      <c r="T11" s="135" t="s">
        <v>17</v>
      </c>
      <c r="U11" s="135" t="s">
        <v>773</v>
      </c>
      <c r="V11" s="138" t="s">
        <v>774</v>
      </c>
      <c r="W11" s="138" t="s">
        <v>775</v>
      </c>
      <c r="X11" s="135" t="s">
        <v>17</v>
      </c>
      <c r="Y11" s="135" t="s">
        <v>773</v>
      </c>
      <c r="Z11" s="138" t="s">
        <v>774</v>
      </c>
      <c r="AA11" s="138" t="s">
        <v>775</v>
      </c>
      <c r="AB11" s="135" t="s">
        <v>17</v>
      </c>
      <c r="AC11" s="135" t="s">
        <v>773</v>
      </c>
      <c r="AD11" s="138" t="s">
        <v>774</v>
      </c>
      <c r="AE11" s="138" t="s">
        <v>775</v>
      </c>
      <c r="AF11" s="135" t="s">
        <v>17</v>
      </c>
      <c r="AG11" s="135" t="s">
        <v>777</v>
      </c>
      <c r="AH11" s="135" t="s">
        <v>778</v>
      </c>
      <c r="AI11" s="140" t="s">
        <v>775</v>
      </c>
      <c r="AJ11" s="141" t="s">
        <v>8</v>
      </c>
      <c r="AK11" s="141" t="s">
        <v>9</v>
      </c>
      <c r="AL11" s="141" t="s">
        <v>8</v>
      </c>
      <c r="AM11" s="141" t="s">
        <v>9</v>
      </c>
      <c r="AN11" s="141" t="s">
        <v>8</v>
      </c>
      <c r="AO11" s="141" t="s">
        <v>9</v>
      </c>
      <c r="AP11" s="141" t="s">
        <v>8</v>
      </c>
      <c r="AQ11" s="141" t="s">
        <v>9</v>
      </c>
      <c r="AR11" s="254"/>
      <c r="AS11" s="252"/>
    </row>
    <row r="12" spans="1:45" ht="146.25" customHeight="1">
      <c r="A12" s="215" t="s">
        <v>29</v>
      </c>
      <c r="B12" s="215" t="s">
        <v>30</v>
      </c>
      <c r="C12" s="215" t="s">
        <v>56</v>
      </c>
      <c r="D12" s="215" t="s">
        <v>55</v>
      </c>
      <c r="E12" s="56" t="s">
        <v>71</v>
      </c>
      <c r="F12" s="80" t="s">
        <v>375</v>
      </c>
      <c r="G12" s="98" t="s">
        <v>48</v>
      </c>
      <c r="H12" s="98" t="s">
        <v>49</v>
      </c>
      <c r="I12" s="37" t="s">
        <v>50</v>
      </c>
      <c r="J12" s="38" t="s">
        <v>37</v>
      </c>
      <c r="K12" s="42"/>
      <c r="L12" s="11">
        <v>1</v>
      </c>
      <c r="M12" s="11">
        <f>+L12</f>
        <v>1</v>
      </c>
      <c r="N12" s="11">
        <f>+L12</f>
        <v>1</v>
      </c>
      <c r="O12" s="11">
        <f>+L12</f>
        <v>1</v>
      </c>
      <c r="P12" s="35">
        <f>+L12</f>
        <v>1</v>
      </c>
      <c r="Q12" s="139">
        <f>IF(ISERROR(AJ12/AK12),0,AJ12/AK12)</f>
        <v>1</v>
      </c>
      <c r="R12" s="139">
        <f>IF(ISERROR(Q12/P12),0,(Q12/P12))</f>
        <v>1</v>
      </c>
      <c r="S12" s="139">
        <f>IF(R12&gt;=100%,100%,IF(R12=R12,R12))</f>
        <v>1</v>
      </c>
      <c r="T12" s="11">
        <f>+M12</f>
        <v>1</v>
      </c>
      <c r="U12" s="139">
        <f>IF(ISERROR(AL12/AM12),0,AL12/AM12)</f>
        <v>1</v>
      </c>
      <c r="V12" s="139">
        <f>IF(ISERROR(U12/T12),0,(U12/T12))</f>
        <v>1</v>
      </c>
      <c r="W12" s="139">
        <f>IF(V12&gt;=100%,100%,IF(V12=V12,V12))</f>
        <v>1</v>
      </c>
      <c r="X12" s="11">
        <f>+N12</f>
        <v>1</v>
      </c>
      <c r="Y12" s="139">
        <f>IF(ISERROR(AN12/AO12),0,AN12/AO12)</f>
        <v>1</v>
      </c>
      <c r="Z12" s="139">
        <f>IF(ISERROR(Y12/X12),0,(Y12/X12))</f>
        <v>1</v>
      </c>
      <c r="AA12" s="139">
        <f>IF(Z12&gt;=100%,100%,IF(Z12=Z12,Z12))</f>
        <v>1</v>
      </c>
      <c r="AB12" s="11">
        <f>+O12</f>
        <v>1</v>
      </c>
      <c r="AC12" s="139">
        <f>IF(ISERROR(AP12/AQ12),0,AP12/AQ12)</f>
        <v>0</v>
      </c>
      <c r="AD12" s="139">
        <f>IF(ISERROR(AC12/AB12),0,(AC12/AB12))</f>
        <v>0</v>
      </c>
      <c r="AE12" s="139">
        <f>IF(AD12&gt;=100%,100%,IF(AD12=AD12,AD12))</f>
        <v>0</v>
      </c>
      <c r="AF12" s="11">
        <v>1</v>
      </c>
      <c r="AG12" s="139">
        <f>+AVERAGE(Q12,U12,Y12,AC12)</f>
        <v>0.75</v>
      </c>
      <c r="AH12" s="139">
        <f>IF(ISERROR(AG12/AF12),0,(AG12/AF12))</f>
        <v>0.75</v>
      </c>
      <c r="AI12" s="139">
        <f>IF(AH12&gt;=100%,100%,IF(AH12=AH12,AH12))</f>
        <v>0.75</v>
      </c>
      <c r="AJ12" s="136">
        <v>23</v>
      </c>
      <c r="AK12" s="136">
        <v>23</v>
      </c>
      <c r="AL12" s="136">
        <v>21</v>
      </c>
      <c r="AM12" s="136">
        <v>21</v>
      </c>
      <c r="AN12" s="117">
        <v>8</v>
      </c>
      <c r="AO12" s="117">
        <v>8</v>
      </c>
      <c r="AP12" s="136"/>
      <c r="AQ12" s="136"/>
      <c r="AR12" s="136"/>
      <c r="AS12" s="136"/>
    </row>
    <row r="13" spans="1:45" ht="63.75">
      <c r="A13" s="215"/>
      <c r="B13" s="215"/>
      <c r="C13" s="215"/>
      <c r="D13" s="215"/>
      <c r="E13" s="78" t="s">
        <v>72</v>
      </c>
      <c r="F13" s="99" t="s">
        <v>77</v>
      </c>
      <c r="G13" s="100" t="s">
        <v>52</v>
      </c>
      <c r="H13" s="100" t="s">
        <v>53</v>
      </c>
      <c r="I13" s="78" t="s">
        <v>54</v>
      </c>
      <c r="J13" s="38" t="s">
        <v>37</v>
      </c>
      <c r="K13" s="64" t="s">
        <v>73</v>
      </c>
      <c r="L13" s="11">
        <v>1</v>
      </c>
      <c r="M13" s="11">
        <f>+L13</f>
        <v>1</v>
      </c>
      <c r="N13" s="11">
        <f>+L13</f>
        <v>1</v>
      </c>
      <c r="O13" s="11">
        <f>+L13</f>
        <v>1</v>
      </c>
      <c r="P13" s="35">
        <f t="shared" ref="P13:P24" si="0">+L13</f>
        <v>1</v>
      </c>
      <c r="Q13" s="139">
        <f t="shared" ref="Q13:Q25" si="1">IF(ISERROR(AJ13/AK13),0,AJ13/AK13)</f>
        <v>0.95770429455487704</v>
      </c>
      <c r="R13" s="139">
        <f t="shared" ref="R13:R25" si="2">IF(ISERROR(Q13/P13),0,(Q13/P13))</f>
        <v>0.95770429455487704</v>
      </c>
      <c r="S13" s="139">
        <f t="shared" ref="S13:S25" si="3">IF(R13&gt;=100%,100%,IF(R13=R13,R13))</f>
        <v>0.95770429455487704</v>
      </c>
      <c r="T13" s="11">
        <f t="shared" ref="T13:T25" si="4">+M13</f>
        <v>1</v>
      </c>
      <c r="U13" s="139">
        <f t="shared" ref="U13:U25" si="5">IF(ISERROR(AL13/AM13),0,AL13/AM13)</f>
        <v>0.93112860871340275</v>
      </c>
      <c r="V13" s="139">
        <f t="shared" ref="V13:V25" si="6">IF(ISERROR(U13/T13),0,(U13/T13))</f>
        <v>0.93112860871340275</v>
      </c>
      <c r="W13" s="139">
        <f t="shared" ref="W13:W25" si="7">IF(V13&gt;=100%,100%,IF(V13=V13,V13))</f>
        <v>0.93112860871340275</v>
      </c>
      <c r="X13" s="11">
        <f t="shared" ref="X13:X25" si="8">+N13</f>
        <v>1</v>
      </c>
      <c r="Y13" s="139">
        <f t="shared" ref="Y13:Y25" si="9">IF(ISERROR(AN13/AO13),0,AN13/AO13)</f>
        <v>1.1465313453355692</v>
      </c>
      <c r="Z13" s="139">
        <f t="shared" ref="Z13:Z25" si="10">IF(ISERROR(Y13/X13),0,(Y13/X13))</f>
        <v>1.1465313453355692</v>
      </c>
      <c r="AA13" s="139">
        <f t="shared" ref="AA13:AA25" si="11">IF(Z13&gt;=100%,100%,IF(Z13=Z13,Z13))</f>
        <v>1</v>
      </c>
      <c r="AB13" s="11">
        <f t="shared" ref="AB13:AB25" si="12">+O13</f>
        <v>1</v>
      </c>
      <c r="AC13" s="139">
        <f t="shared" ref="AC13:AC25" si="13">IF(ISERROR(AP13/AQ13),0,AP13/AQ13)</f>
        <v>0</v>
      </c>
      <c r="AD13" s="139">
        <f t="shared" ref="AD13:AD25" si="14">IF(ISERROR(AC13/AB13),0,(AC13/AB13))</f>
        <v>0</v>
      </c>
      <c r="AE13" s="139">
        <f t="shared" ref="AE13:AE25" si="15">IF(AD13&gt;=100%,100%,IF(AD13=AD13,AD13))</f>
        <v>0</v>
      </c>
      <c r="AF13" s="11">
        <v>1</v>
      </c>
      <c r="AG13" s="139">
        <f t="shared" ref="AG13:AG24" si="16">+AVERAGE(Q13,U13,Y13,AC13)</f>
        <v>0.75884106215096225</v>
      </c>
      <c r="AH13" s="139">
        <f t="shared" ref="AH13:AH24" si="17">IF(ISERROR(AG13/AF13),0,(AG13/AF13))</f>
        <v>0.75884106215096225</v>
      </c>
      <c r="AI13" s="139">
        <f t="shared" ref="AI13:AI25" si="18">IF(AH13&gt;=100%,100%,IF(AH13=AH13,AH13))</f>
        <v>0.75884106215096225</v>
      </c>
      <c r="AJ13" s="136">
        <v>68334412841.899994</v>
      </c>
      <c r="AK13" s="136">
        <v>71352309090</v>
      </c>
      <c r="AL13" s="136">
        <v>79461136522</v>
      </c>
      <c r="AM13" s="136">
        <v>85338519060</v>
      </c>
      <c r="AN13" s="190">
        <v>91951979220</v>
      </c>
      <c r="AO13" s="190">
        <v>80200144195</v>
      </c>
      <c r="AP13" s="136"/>
      <c r="AQ13" s="136"/>
      <c r="AR13" s="136"/>
      <c r="AS13" s="136"/>
    </row>
    <row r="14" spans="1:45" ht="38.25">
      <c r="A14" s="215"/>
      <c r="B14" s="215"/>
      <c r="C14" s="215"/>
      <c r="D14" s="215"/>
      <c r="E14" s="79" t="s">
        <v>78</v>
      </c>
      <c r="F14" s="79" t="s">
        <v>79</v>
      </c>
      <c r="G14" s="80" t="s">
        <v>80</v>
      </c>
      <c r="H14" s="80" t="s">
        <v>91</v>
      </c>
      <c r="I14" s="80" t="s">
        <v>92</v>
      </c>
      <c r="J14" s="38" t="s">
        <v>51</v>
      </c>
      <c r="K14" s="64" t="s">
        <v>74</v>
      </c>
      <c r="L14" s="11">
        <v>0.9</v>
      </c>
      <c r="M14" s="11">
        <v>0.9</v>
      </c>
      <c r="N14" s="11">
        <v>0.9</v>
      </c>
      <c r="O14" s="11">
        <v>0.9</v>
      </c>
      <c r="P14" s="35">
        <f t="shared" si="0"/>
        <v>0.9</v>
      </c>
      <c r="Q14" s="139">
        <f t="shared" si="1"/>
        <v>1</v>
      </c>
      <c r="R14" s="139">
        <f t="shared" si="2"/>
        <v>1.1111111111111112</v>
      </c>
      <c r="S14" s="139">
        <f t="shared" si="3"/>
        <v>1</v>
      </c>
      <c r="T14" s="11">
        <f t="shared" si="4"/>
        <v>0.9</v>
      </c>
      <c r="U14" s="139">
        <f t="shared" si="5"/>
        <v>0.33333333333333331</v>
      </c>
      <c r="V14" s="139">
        <f t="shared" si="6"/>
        <v>0.37037037037037035</v>
      </c>
      <c r="W14" s="139">
        <f t="shared" si="7"/>
        <v>0.37037037037037035</v>
      </c>
      <c r="X14" s="11">
        <f t="shared" si="8"/>
        <v>0.9</v>
      </c>
      <c r="Y14" s="139">
        <f t="shared" si="9"/>
        <v>0.875</v>
      </c>
      <c r="Z14" s="139">
        <f t="shared" si="10"/>
        <v>0.97222222222222221</v>
      </c>
      <c r="AA14" s="139">
        <f t="shared" si="11"/>
        <v>0.97222222222222221</v>
      </c>
      <c r="AB14" s="11">
        <f t="shared" si="12"/>
        <v>0.9</v>
      </c>
      <c r="AC14" s="139">
        <f t="shared" si="13"/>
        <v>0</v>
      </c>
      <c r="AD14" s="139">
        <f t="shared" si="14"/>
        <v>0</v>
      </c>
      <c r="AE14" s="139">
        <f t="shared" si="15"/>
        <v>0</v>
      </c>
      <c r="AF14" s="11">
        <v>0.9</v>
      </c>
      <c r="AG14" s="139">
        <f t="shared" si="16"/>
        <v>0.55208333333333326</v>
      </c>
      <c r="AH14" s="139">
        <f t="shared" si="17"/>
        <v>0.61342592592592582</v>
      </c>
      <c r="AI14" s="139">
        <f t="shared" si="18"/>
        <v>0.61342592592592582</v>
      </c>
      <c r="AJ14" s="136">
        <v>8</v>
      </c>
      <c r="AK14" s="136">
        <v>8</v>
      </c>
      <c r="AL14" s="136">
        <v>1</v>
      </c>
      <c r="AM14" s="136">
        <v>3</v>
      </c>
      <c r="AN14" s="180">
        <v>7</v>
      </c>
      <c r="AO14" s="180">
        <v>8</v>
      </c>
      <c r="AP14" s="136"/>
      <c r="AQ14" s="136"/>
      <c r="AR14" s="136"/>
      <c r="AS14" s="136"/>
    </row>
    <row r="15" spans="1:45" ht="38.25">
      <c r="A15" s="215"/>
      <c r="B15" s="215"/>
      <c r="C15" s="215"/>
      <c r="D15" s="215"/>
      <c r="E15" s="78" t="s">
        <v>596</v>
      </c>
      <c r="F15" s="78" t="s">
        <v>81</v>
      </c>
      <c r="G15" s="86" t="s">
        <v>599</v>
      </c>
      <c r="H15" s="87" t="s">
        <v>597</v>
      </c>
      <c r="I15" s="78" t="s">
        <v>598</v>
      </c>
      <c r="J15" s="38" t="s">
        <v>37</v>
      </c>
      <c r="K15" s="64" t="s">
        <v>600</v>
      </c>
      <c r="L15" s="11">
        <v>0.9</v>
      </c>
      <c r="M15" s="11">
        <v>0.9</v>
      </c>
      <c r="N15" s="11">
        <v>0.9</v>
      </c>
      <c r="O15" s="11">
        <v>0.9</v>
      </c>
      <c r="P15" s="35">
        <f t="shared" si="0"/>
        <v>0.9</v>
      </c>
      <c r="Q15" s="139">
        <f t="shared" si="1"/>
        <v>0.36897263153132187</v>
      </c>
      <c r="R15" s="139">
        <f t="shared" si="2"/>
        <v>0.40996959059035765</v>
      </c>
      <c r="S15" s="139">
        <f t="shared" si="3"/>
        <v>0.40996959059035765</v>
      </c>
      <c r="T15" s="11">
        <f t="shared" si="4"/>
        <v>0.9</v>
      </c>
      <c r="U15" s="139">
        <f t="shared" si="5"/>
        <v>0.49656654955826629</v>
      </c>
      <c r="V15" s="139">
        <f t="shared" si="6"/>
        <v>0.55174061062029589</v>
      </c>
      <c r="W15" s="139">
        <f t="shared" si="7"/>
        <v>0.55174061062029589</v>
      </c>
      <c r="X15" s="11">
        <f t="shared" si="8"/>
        <v>0.9</v>
      </c>
      <c r="Y15" s="139">
        <f t="shared" si="9"/>
        <v>0.72223058464021495</v>
      </c>
      <c r="Z15" s="139">
        <f t="shared" si="10"/>
        <v>0.80247842737801656</v>
      </c>
      <c r="AA15" s="139">
        <f t="shared" si="11"/>
        <v>0.80247842737801656</v>
      </c>
      <c r="AB15" s="11">
        <f t="shared" si="12"/>
        <v>0.9</v>
      </c>
      <c r="AC15" s="139">
        <f t="shared" si="13"/>
        <v>0</v>
      </c>
      <c r="AD15" s="139">
        <f t="shared" si="14"/>
        <v>0</v>
      </c>
      <c r="AE15" s="139">
        <f t="shared" si="15"/>
        <v>0</v>
      </c>
      <c r="AF15" s="11">
        <v>0.9</v>
      </c>
      <c r="AG15" s="139">
        <f t="shared" si="16"/>
        <v>0.39694244143245078</v>
      </c>
      <c r="AH15" s="139">
        <f t="shared" si="17"/>
        <v>0.44104715714716752</v>
      </c>
      <c r="AI15" s="139">
        <f t="shared" si="18"/>
        <v>0.44104715714716752</v>
      </c>
      <c r="AJ15" s="136">
        <v>29782556872</v>
      </c>
      <c r="AK15" s="136">
        <v>80717523000</v>
      </c>
      <c r="AL15" s="136">
        <v>40081621885</v>
      </c>
      <c r="AM15" s="136">
        <v>80717523000</v>
      </c>
      <c r="AN15" s="190">
        <v>58296663827</v>
      </c>
      <c r="AO15" s="190">
        <v>80717523000</v>
      </c>
      <c r="AP15" s="136"/>
      <c r="AQ15" s="136"/>
      <c r="AR15" s="136"/>
      <c r="AS15" s="136"/>
    </row>
    <row r="16" spans="1:45" ht="99" customHeight="1">
      <c r="A16" s="215"/>
      <c r="B16" s="215"/>
      <c r="C16" s="215"/>
      <c r="D16" s="215"/>
      <c r="E16" s="302" t="s">
        <v>595</v>
      </c>
      <c r="F16" s="78" t="s">
        <v>594</v>
      </c>
      <c r="G16" s="57" t="s">
        <v>593</v>
      </c>
      <c r="H16" s="57" t="s">
        <v>591</v>
      </c>
      <c r="I16" s="87" t="s">
        <v>592</v>
      </c>
      <c r="J16" s="38" t="s">
        <v>37</v>
      </c>
      <c r="K16" s="64" t="s">
        <v>601</v>
      </c>
      <c r="L16" s="11">
        <v>1</v>
      </c>
      <c r="M16" s="11">
        <v>1</v>
      </c>
      <c r="N16" s="11">
        <v>1</v>
      </c>
      <c r="O16" s="11">
        <v>1</v>
      </c>
      <c r="P16" s="35">
        <f t="shared" si="0"/>
        <v>1</v>
      </c>
      <c r="Q16" s="139">
        <f t="shared" si="1"/>
        <v>1</v>
      </c>
      <c r="R16" s="139">
        <f t="shared" si="2"/>
        <v>1</v>
      </c>
      <c r="S16" s="139">
        <f t="shared" si="3"/>
        <v>1</v>
      </c>
      <c r="T16" s="11">
        <f t="shared" si="4"/>
        <v>1</v>
      </c>
      <c r="U16" s="139">
        <f t="shared" si="5"/>
        <v>1</v>
      </c>
      <c r="V16" s="139">
        <f t="shared" si="6"/>
        <v>1</v>
      </c>
      <c r="W16" s="139">
        <f t="shared" si="7"/>
        <v>1</v>
      </c>
      <c r="X16" s="11">
        <f t="shared" si="8"/>
        <v>1</v>
      </c>
      <c r="Y16" s="139">
        <f t="shared" si="9"/>
        <v>1</v>
      </c>
      <c r="Z16" s="139">
        <f t="shared" si="10"/>
        <v>1</v>
      </c>
      <c r="AA16" s="139">
        <f t="shared" si="11"/>
        <v>1</v>
      </c>
      <c r="AB16" s="11">
        <f t="shared" si="12"/>
        <v>1</v>
      </c>
      <c r="AC16" s="139">
        <f t="shared" si="13"/>
        <v>0</v>
      </c>
      <c r="AD16" s="139">
        <f t="shared" si="14"/>
        <v>0</v>
      </c>
      <c r="AE16" s="139">
        <f t="shared" si="15"/>
        <v>0</v>
      </c>
      <c r="AF16" s="11">
        <v>1</v>
      </c>
      <c r="AG16" s="139">
        <f t="shared" si="16"/>
        <v>0.75</v>
      </c>
      <c r="AH16" s="139">
        <f t="shared" si="17"/>
        <v>0.75</v>
      </c>
      <c r="AI16" s="139">
        <f t="shared" si="18"/>
        <v>0.75</v>
      </c>
      <c r="AJ16" s="136">
        <v>30</v>
      </c>
      <c r="AK16" s="136">
        <v>30</v>
      </c>
      <c r="AL16" s="136">
        <v>48</v>
      </c>
      <c r="AM16" s="136">
        <v>48</v>
      </c>
      <c r="AN16" s="180">
        <v>52</v>
      </c>
      <c r="AO16" s="180">
        <v>52</v>
      </c>
      <c r="AP16" s="136"/>
      <c r="AQ16" s="136"/>
      <c r="AR16" s="136"/>
      <c r="AS16" s="136"/>
    </row>
    <row r="17" spans="1:45" ht="109.5" customHeight="1">
      <c r="A17" s="215"/>
      <c r="B17" s="215"/>
      <c r="C17" s="215"/>
      <c r="D17" s="215"/>
      <c r="E17" s="303"/>
      <c r="F17" s="125" t="s">
        <v>668</v>
      </c>
      <c r="G17" s="78" t="s">
        <v>667</v>
      </c>
      <c r="H17" s="57" t="s">
        <v>664</v>
      </c>
      <c r="I17" s="87" t="s">
        <v>665</v>
      </c>
      <c r="J17" s="38" t="s">
        <v>37</v>
      </c>
      <c r="K17" s="120" t="s">
        <v>666</v>
      </c>
      <c r="L17" s="11"/>
      <c r="M17" s="11"/>
      <c r="N17" s="11"/>
      <c r="O17" s="11">
        <v>1</v>
      </c>
      <c r="P17" s="35">
        <f t="shared" si="0"/>
        <v>0</v>
      </c>
      <c r="Q17" s="139"/>
      <c r="R17" s="139"/>
      <c r="S17" s="139"/>
      <c r="T17" s="11">
        <f t="shared" si="4"/>
        <v>0</v>
      </c>
      <c r="U17" s="139"/>
      <c r="V17" s="139"/>
      <c r="W17" s="139"/>
      <c r="X17" s="11">
        <f t="shared" si="8"/>
        <v>0</v>
      </c>
      <c r="Y17" s="139"/>
      <c r="Z17" s="139"/>
      <c r="AA17" s="139"/>
      <c r="AB17" s="11">
        <f t="shared" si="12"/>
        <v>1</v>
      </c>
      <c r="AC17" s="139">
        <f t="shared" si="13"/>
        <v>0</v>
      </c>
      <c r="AD17" s="139">
        <f t="shared" si="14"/>
        <v>0</v>
      </c>
      <c r="AE17" s="139">
        <f t="shared" si="15"/>
        <v>0</v>
      </c>
      <c r="AF17" s="11">
        <v>1</v>
      </c>
      <c r="AG17" s="139">
        <f t="shared" si="16"/>
        <v>0</v>
      </c>
      <c r="AH17" s="139">
        <f t="shared" si="17"/>
        <v>0</v>
      </c>
      <c r="AI17" s="139">
        <f t="shared" si="18"/>
        <v>0</v>
      </c>
      <c r="AJ17" s="136"/>
      <c r="AK17" s="136"/>
      <c r="AL17" s="136"/>
      <c r="AM17" s="136"/>
      <c r="AN17" s="180"/>
      <c r="AO17" s="180"/>
      <c r="AP17" s="136"/>
      <c r="AQ17" s="136"/>
      <c r="AR17" s="136"/>
      <c r="AS17" s="136"/>
    </row>
    <row r="18" spans="1:45" ht="74.25" customHeight="1">
      <c r="A18" s="215"/>
      <c r="B18" s="215"/>
      <c r="C18" s="215"/>
      <c r="D18" s="215"/>
      <c r="E18" s="37" t="s">
        <v>57</v>
      </c>
      <c r="F18" s="37" t="s">
        <v>94</v>
      </c>
      <c r="G18" s="80" t="s">
        <v>75</v>
      </c>
      <c r="H18" s="81" t="s">
        <v>58</v>
      </c>
      <c r="I18" s="81" t="s">
        <v>59</v>
      </c>
      <c r="J18" s="80" t="s">
        <v>37</v>
      </c>
      <c r="K18" s="64" t="s">
        <v>93</v>
      </c>
      <c r="L18" s="11">
        <v>1</v>
      </c>
      <c r="M18" s="11">
        <f>+L18</f>
        <v>1</v>
      </c>
      <c r="N18" s="11">
        <f>+L18</f>
        <v>1</v>
      </c>
      <c r="O18" s="11">
        <f>+L18</f>
        <v>1</v>
      </c>
      <c r="P18" s="35">
        <f t="shared" si="0"/>
        <v>1</v>
      </c>
      <c r="Q18" s="139">
        <f t="shared" si="1"/>
        <v>1</v>
      </c>
      <c r="R18" s="139">
        <f t="shared" si="2"/>
        <v>1</v>
      </c>
      <c r="S18" s="139">
        <f t="shared" si="3"/>
        <v>1</v>
      </c>
      <c r="T18" s="11">
        <f t="shared" si="4"/>
        <v>1</v>
      </c>
      <c r="U18" s="139">
        <f t="shared" si="5"/>
        <v>1</v>
      </c>
      <c r="V18" s="139">
        <f t="shared" si="6"/>
        <v>1</v>
      </c>
      <c r="W18" s="139">
        <f t="shared" si="7"/>
        <v>1</v>
      </c>
      <c r="X18" s="11">
        <f t="shared" si="8"/>
        <v>1</v>
      </c>
      <c r="Y18" s="139">
        <f t="shared" si="9"/>
        <v>1</v>
      </c>
      <c r="Z18" s="139">
        <f t="shared" si="10"/>
        <v>1</v>
      </c>
      <c r="AA18" s="139">
        <f t="shared" si="11"/>
        <v>1</v>
      </c>
      <c r="AB18" s="11">
        <f t="shared" si="12"/>
        <v>1</v>
      </c>
      <c r="AC18" s="139">
        <f t="shared" si="13"/>
        <v>0</v>
      </c>
      <c r="AD18" s="139">
        <f t="shared" si="14"/>
        <v>0</v>
      </c>
      <c r="AE18" s="139">
        <f t="shared" si="15"/>
        <v>0</v>
      </c>
      <c r="AF18" s="11">
        <v>1</v>
      </c>
      <c r="AG18" s="139">
        <f t="shared" si="16"/>
        <v>0.75</v>
      </c>
      <c r="AH18" s="139">
        <f t="shared" si="17"/>
        <v>0.75</v>
      </c>
      <c r="AI18" s="139">
        <f t="shared" si="18"/>
        <v>0.75</v>
      </c>
      <c r="AJ18" s="136">
        <v>2</v>
      </c>
      <c r="AK18" s="136">
        <v>2</v>
      </c>
      <c r="AL18" s="136">
        <v>1</v>
      </c>
      <c r="AM18" s="136">
        <v>1</v>
      </c>
      <c r="AN18" s="180">
        <v>1</v>
      </c>
      <c r="AO18" s="180">
        <v>1</v>
      </c>
      <c r="AP18" s="136"/>
      <c r="AQ18" s="136"/>
      <c r="AR18" s="136"/>
      <c r="AS18" s="136"/>
    </row>
    <row r="19" spans="1:45" ht="45">
      <c r="A19" s="215"/>
      <c r="B19" s="215"/>
      <c r="C19" s="215"/>
      <c r="D19" s="215"/>
      <c r="E19" s="301" t="s">
        <v>291</v>
      </c>
      <c r="F19" s="77" t="s">
        <v>292</v>
      </c>
      <c r="G19" s="77" t="s">
        <v>227</v>
      </c>
      <c r="H19" s="77" t="s">
        <v>293</v>
      </c>
      <c r="I19" s="77" t="s">
        <v>294</v>
      </c>
      <c r="J19" s="82" t="s">
        <v>295</v>
      </c>
      <c r="K19" s="44" t="s">
        <v>296</v>
      </c>
      <c r="L19" s="11">
        <v>1</v>
      </c>
      <c r="M19" s="11">
        <v>1</v>
      </c>
      <c r="N19" s="11">
        <v>1</v>
      </c>
      <c r="O19" s="11">
        <v>1</v>
      </c>
      <c r="P19" s="35">
        <f t="shared" si="0"/>
        <v>1</v>
      </c>
      <c r="Q19" s="139">
        <f t="shared" si="1"/>
        <v>1</v>
      </c>
      <c r="R19" s="139">
        <f t="shared" si="2"/>
        <v>1</v>
      </c>
      <c r="S19" s="139">
        <v>1</v>
      </c>
      <c r="T19" s="11">
        <f t="shared" si="4"/>
        <v>1</v>
      </c>
      <c r="U19" s="139">
        <f t="shared" si="5"/>
        <v>0.16279237268064101</v>
      </c>
      <c r="V19" s="139">
        <f t="shared" si="6"/>
        <v>0.16279237268064101</v>
      </c>
      <c r="W19" s="139">
        <f t="shared" si="7"/>
        <v>0.16279237268064101</v>
      </c>
      <c r="X19" s="11">
        <f t="shared" si="8"/>
        <v>1</v>
      </c>
      <c r="Y19" s="139">
        <f t="shared" si="9"/>
        <v>0.58306998839273805</v>
      </c>
      <c r="Z19" s="139">
        <f t="shared" si="10"/>
        <v>0.58306998839273805</v>
      </c>
      <c r="AA19" s="139">
        <f t="shared" si="11"/>
        <v>0.58306998839273805</v>
      </c>
      <c r="AB19" s="11">
        <f t="shared" si="12"/>
        <v>1</v>
      </c>
      <c r="AC19" s="139">
        <f t="shared" si="13"/>
        <v>0</v>
      </c>
      <c r="AD19" s="139">
        <f t="shared" si="14"/>
        <v>0</v>
      </c>
      <c r="AE19" s="139">
        <f t="shared" si="15"/>
        <v>0</v>
      </c>
      <c r="AF19" s="11">
        <v>1</v>
      </c>
      <c r="AG19" s="139">
        <f t="shared" si="16"/>
        <v>0.43646559026834475</v>
      </c>
      <c r="AH19" s="139">
        <f>IF(ISERROR(AG19/AF19),0,(AG19/AF19))</f>
        <v>0.43646559026834475</v>
      </c>
      <c r="AI19" s="139">
        <f t="shared" si="18"/>
        <v>0.43646559026834475</v>
      </c>
      <c r="AJ19" s="136">
        <v>1</v>
      </c>
      <c r="AK19" s="136">
        <v>1</v>
      </c>
      <c r="AL19" s="136">
        <v>2340200883</v>
      </c>
      <c r="AM19" s="136">
        <v>14375371797</v>
      </c>
      <c r="AN19" s="190">
        <v>2409030880</v>
      </c>
      <c r="AO19" s="190">
        <v>4131632442</v>
      </c>
      <c r="AP19" s="136"/>
      <c r="AQ19" s="136"/>
      <c r="AR19" s="136"/>
      <c r="AS19" s="136"/>
    </row>
    <row r="20" spans="1:45" ht="75">
      <c r="A20" s="215"/>
      <c r="B20" s="215"/>
      <c r="C20" s="215"/>
      <c r="D20" s="215"/>
      <c r="E20" s="301"/>
      <c r="F20" s="77" t="s">
        <v>770</v>
      </c>
      <c r="G20" s="101" t="s">
        <v>66</v>
      </c>
      <c r="H20" s="101" t="s">
        <v>67</v>
      </c>
      <c r="I20" s="101" t="s">
        <v>68</v>
      </c>
      <c r="J20" s="82" t="s">
        <v>37</v>
      </c>
      <c r="K20" s="44" t="s">
        <v>297</v>
      </c>
      <c r="L20" s="11">
        <v>1</v>
      </c>
      <c r="M20" s="11">
        <v>1</v>
      </c>
      <c r="N20" s="11">
        <v>1</v>
      </c>
      <c r="O20" s="11">
        <v>1</v>
      </c>
      <c r="P20" s="35">
        <f t="shared" si="0"/>
        <v>1</v>
      </c>
      <c r="Q20" s="139">
        <v>1</v>
      </c>
      <c r="R20" s="139">
        <f t="shared" si="2"/>
        <v>1</v>
      </c>
      <c r="S20" s="139">
        <v>1</v>
      </c>
      <c r="T20" s="11">
        <f t="shared" si="4"/>
        <v>1</v>
      </c>
      <c r="U20" s="139">
        <v>1</v>
      </c>
      <c r="V20" s="139">
        <f t="shared" si="6"/>
        <v>1</v>
      </c>
      <c r="W20" s="139">
        <f t="shared" si="7"/>
        <v>1</v>
      </c>
      <c r="X20" s="11">
        <f t="shared" si="8"/>
        <v>1</v>
      </c>
      <c r="Y20" s="199">
        <f t="shared" si="9"/>
        <v>4.8925182608893934E-4</v>
      </c>
      <c r="Z20" s="139">
        <v>1</v>
      </c>
      <c r="AA20" s="139">
        <f t="shared" si="11"/>
        <v>1</v>
      </c>
      <c r="AB20" s="11">
        <f t="shared" si="12"/>
        <v>1</v>
      </c>
      <c r="AC20" s="139">
        <f t="shared" si="13"/>
        <v>0</v>
      </c>
      <c r="AD20" s="139">
        <f t="shared" si="14"/>
        <v>0</v>
      </c>
      <c r="AE20" s="139">
        <f t="shared" si="15"/>
        <v>0</v>
      </c>
      <c r="AF20" s="11">
        <v>1</v>
      </c>
      <c r="AG20" s="139">
        <f t="shared" si="16"/>
        <v>0.50012231295652221</v>
      </c>
      <c r="AH20" s="139">
        <f t="shared" si="17"/>
        <v>0.50012231295652221</v>
      </c>
      <c r="AI20" s="139">
        <f t="shared" si="18"/>
        <v>0.50012231295652221</v>
      </c>
      <c r="AJ20" s="136">
        <v>1</v>
      </c>
      <c r="AK20" s="136">
        <v>1</v>
      </c>
      <c r="AL20" s="136">
        <v>0</v>
      </c>
      <c r="AM20" s="136">
        <v>63689461539</v>
      </c>
      <c r="AN20" s="190">
        <v>39238067</v>
      </c>
      <c r="AO20" s="190">
        <v>80200144195</v>
      </c>
      <c r="AP20" s="136"/>
      <c r="AQ20" s="136"/>
      <c r="AR20" s="136"/>
      <c r="AS20" s="136"/>
    </row>
    <row r="21" spans="1:45" ht="75">
      <c r="A21" s="215"/>
      <c r="B21" s="215"/>
      <c r="C21" s="215"/>
      <c r="D21" s="215"/>
      <c r="E21" s="304" t="s">
        <v>658</v>
      </c>
      <c r="F21" s="126" t="s">
        <v>659</v>
      </c>
      <c r="G21" s="126" t="s">
        <v>662</v>
      </c>
      <c r="H21" s="77" t="s">
        <v>660</v>
      </c>
      <c r="I21" s="124" t="s">
        <v>661</v>
      </c>
      <c r="J21" s="82" t="s">
        <v>37</v>
      </c>
      <c r="K21" s="44" t="s">
        <v>663</v>
      </c>
      <c r="L21" s="11"/>
      <c r="M21" s="11"/>
      <c r="N21" s="11"/>
      <c r="O21" s="11">
        <v>1</v>
      </c>
      <c r="P21" s="35">
        <f t="shared" si="0"/>
        <v>0</v>
      </c>
      <c r="Q21" s="139"/>
      <c r="R21" s="139"/>
      <c r="S21" s="139"/>
      <c r="T21" s="11">
        <f t="shared" si="4"/>
        <v>0</v>
      </c>
      <c r="U21" s="139"/>
      <c r="V21" s="139"/>
      <c r="W21" s="139"/>
      <c r="X21" s="11">
        <f t="shared" si="8"/>
        <v>0</v>
      </c>
      <c r="Y21" s="139"/>
      <c r="Z21" s="139"/>
      <c r="AA21" s="139"/>
      <c r="AB21" s="11">
        <f t="shared" si="12"/>
        <v>1</v>
      </c>
      <c r="AC21" s="139">
        <f t="shared" si="13"/>
        <v>0</v>
      </c>
      <c r="AD21" s="139">
        <f t="shared" si="14"/>
        <v>0</v>
      </c>
      <c r="AE21" s="139">
        <f t="shared" si="15"/>
        <v>0</v>
      </c>
      <c r="AF21" s="11">
        <v>1</v>
      </c>
      <c r="AG21" s="139">
        <f t="shared" si="16"/>
        <v>0</v>
      </c>
      <c r="AH21" s="139">
        <f t="shared" si="17"/>
        <v>0</v>
      </c>
      <c r="AI21" s="139">
        <f t="shared" si="18"/>
        <v>0</v>
      </c>
      <c r="AJ21" s="136"/>
      <c r="AK21" s="136"/>
      <c r="AL21" s="136"/>
      <c r="AM21" s="136"/>
      <c r="AN21" s="180"/>
      <c r="AO21" s="180"/>
      <c r="AP21" s="136"/>
      <c r="AQ21" s="136"/>
      <c r="AR21" s="136"/>
      <c r="AS21" s="136"/>
    </row>
    <row r="22" spans="1:45" ht="105">
      <c r="A22" s="215"/>
      <c r="B22" s="215"/>
      <c r="C22" s="215"/>
      <c r="D22" s="215"/>
      <c r="E22" s="305"/>
      <c r="F22" s="126" t="s">
        <v>669</v>
      </c>
      <c r="G22" s="126" t="s">
        <v>670</v>
      </c>
      <c r="H22" s="77" t="s">
        <v>671</v>
      </c>
      <c r="I22" s="124" t="s">
        <v>672</v>
      </c>
      <c r="J22" s="82" t="s">
        <v>37</v>
      </c>
      <c r="K22" s="44" t="s">
        <v>673</v>
      </c>
      <c r="L22" s="11"/>
      <c r="M22" s="11"/>
      <c r="N22" s="11"/>
      <c r="O22" s="11">
        <v>1</v>
      </c>
      <c r="P22" s="35">
        <f t="shared" si="0"/>
        <v>0</v>
      </c>
      <c r="Q22" s="139"/>
      <c r="R22" s="139"/>
      <c r="S22" s="139"/>
      <c r="T22" s="11">
        <f t="shared" si="4"/>
        <v>0</v>
      </c>
      <c r="U22" s="139"/>
      <c r="V22" s="139"/>
      <c r="W22" s="139"/>
      <c r="X22" s="11">
        <f t="shared" si="8"/>
        <v>0</v>
      </c>
      <c r="Y22" s="139"/>
      <c r="Z22" s="139"/>
      <c r="AA22" s="139"/>
      <c r="AB22" s="11">
        <f t="shared" si="12"/>
        <v>1</v>
      </c>
      <c r="AC22" s="139">
        <f t="shared" si="13"/>
        <v>0</v>
      </c>
      <c r="AD22" s="139">
        <f t="shared" si="14"/>
        <v>0</v>
      </c>
      <c r="AE22" s="139">
        <f t="shared" si="15"/>
        <v>0</v>
      </c>
      <c r="AF22" s="11">
        <v>1</v>
      </c>
      <c r="AG22" s="139">
        <f t="shared" si="16"/>
        <v>0</v>
      </c>
      <c r="AH22" s="139">
        <f t="shared" si="17"/>
        <v>0</v>
      </c>
      <c r="AI22" s="139">
        <f t="shared" si="18"/>
        <v>0</v>
      </c>
      <c r="AJ22" s="136"/>
      <c r="AK22" s="136"/>
      <c r="AL22" s="136"/>
      <c r="AM22" s="136"/>
      <c r="AN22" s="180"/>
      <c r="AO22" s="180"/>
      <c r="AP22" s="136"/>
      <c r="AQ22" s="136"/>
      <c r="AR22" s="136"/>
      <c r="AS22" s="136"/>
    </row>
    <row r="23" spans="1:45" ht="109.5" customHeight="1">
      <c r="A23" s="215"/>
      <c r="B23" s="215"/>
      <c r="C23" s="215"/>
      <c r="D23" s="215"/>
      <c r="E23" s="37" t="s">
        <v>82</v>
      </c>
      <c r="F23" s="80" t="s">
        <v>76</v>
      </c>
      <c r="G23" s="48" t="s">
        <v>579</v>
      </c>
      <c r="H23" s="37" t="s">
        <v>60</v>
      </c>
      <c r="I23" s="37" t="s">
        <v>61</v>
      </c>
      <c r="J23" s="38" t="s">
        <v>37</v>
      </c>
      <c r="K23" s="64" t="s">
        <v>70</v>
      </c>
      <c r="L23" s="11">
        <v>1</v>
      </c>
      <c r="M23" s="11">
        <f>+L23</f>
        <v>1</v>
      </c>
      <c r="N23" s="11">
        <f>+L23</f>
        <v>1</v>
      </c>
      <c r="O23" s="11">
        <f>+L23</f>
        <v>1</v>
      </c>
      <c r="P23" s="35">
        <f t="shared" si="0"/>
        <v>1</v>
      </c>
      <c r="Q23" s="139">
        <f t="shared" si="1"/>
        <v>1</v>
      </c>
      <c r="R23" s="139">
        <f t="shared" si="2"/>
        <v>1</v>
      </c>
      <c r="S23" s="139">
        <f t="shared" si="3"/>
        <v>1</v>
      </c>
      <c r="T23" s="11">
        <f t="shared" si="4"/>
        <v>1</v>
      </c>
      <c r="U23" s="139">
        <f t="shared" si="5"/>
        <v>1</v>
      </c>
      <c r="V23" s="139">
        <f t="shared" si="6"/>
        <v>1</v>
      </c>
      <c r="W23" s="139">
        <f t="shared" si="7"/>
        <v>1</v>
      </c>
      <c r="X23" s="11">
        <f t="shared" si="8"/>
        <v>1</v>
      </c>
      <c r="Y23" s="139">
        <f t="shared" si="9"/>
        <v>1</v>
      </c>
      <c r="Z23" s="139">
        <f t="shared" si="10"/>
        <v>1</v>
      </c>
      <c r="AA23" s="139">
        <f t="shared" si="11"/>
        <v>1</v>
      </c>
      <c r="AB23" s="11">
        <f t="shared" si="12"/>
        <v>1</v>
      </c>
      <c r="AC23" s="139">
        <f t="shared" si="13"/>
        <v>0</v>
      </c>
      <c r="AD23" s="139">
        <f t="shared" si="14"/>
        <v>0</v>
      </c>
      <c r="AE23" s="139">
        <f t="shared" si="15"/>
        <v>0</v>
      </c>
      <c r="AF23" s="11">
        <v>1</v>
      </c>
      <c r="AG23" s="139">
        <f t="shared" si="16"/>
        <v>0.75</v>
      </c>
      <c r="AH23" s="139">
        <f t="shared" si="17"/>
        <v>0.75</v>
      </c>
      <c r="AI23" s="139">
        <f t="shared" si="18"/>
        <v>0.75</v>
      </c>
      <c r="AJ23" s="136">
        <v>21</v>
      </c>
      <c r="AK23" s="136">
        <v>21</v>
      </c>
      <c r="AL23" s="136">
        <v>24</v>
      </c>
      <c r="AM23" s="136">
        <v>24</v>
      </c>
      <c r="AN23" s="180">
        <v>195</v>
      </c>
      <c r="AO23" s="180">
        <v>195</v>
      </c>
      <c r="AP23" s="136"/>
      <c r="AQ23" s="136"/>
      <c r="AR23" s="136"/>
      <c r="AS23" s="136"/>
    </row>
    <row r="24" spans="1:45" ht="51">
      <c r="A24" s="215"/>
      <c r="B24" s="215"/>
      <c r="C24" s="215" t="s">
        <v>35</v>
      </c>
      <c r="D24" s="215" t="s">
        <v>36</v>
      </c>
      <c r="E24" s="45" t="s">
        <v>64</v>
      </c>
      <c r="F24" s="46" t="s">
        <v>65</v>
      </c>
      <c r="G24" s="47" t="s">
        <v>177</v>
      </c>
      <c r="H24" s="48" t="s">
        <v>185</v>
      </c>
      <c r="I24" s="48" t="s">
        <v>285</v>
      </c>
      <c r="J24" s="38" t="s">
        <v>37</v>
      </c>
      <c r="K24" s="64" t="s">
        <v>150</v>
      </c>
      <c r="L24" s="11">
        <v>0.9</v>
      </c>
      <c r="M24" s="11">
        <f>+L24</f>
        <v>0.9</v>
      </c>
      <c r="N24" s="11">
        <f>+L24</f>
        <v>0.9</v>
      </c>
      <c r="O24" s="11">
        <f>+L24</f>
        <v>0.9</v>
      </c>
      <c r="P24" s="35">
        <f t="shared" si="0"/>
        <v>0.9</v>
      </c>
      <c r="Q24" s="139">
        <f t="shared" si="1"/>
        <v>1</v>
      </c>
      <c r="R24" s="139">
        <f t="shared" si="2"/>
        <v>1.1111111111111112</v>
      </c>
      <c r="S24" s="139">
        <f t="shared" si="3"/>
        <v>1</v>
      </c>
      <c r="T24" s="11">
        <f t="shared" si="4"/>
        <v>0.9</v>
      </c>
      <c r="U24" s="139">
        <f t="shared" si="5"/>
        <v>0.80851063829787229</v>
      </c>
      <c r="V24" s="139">
        <f t="shared" si="6"/>
        <v>0.89834515366430256</v>
      </c>
      <c r="W24" s="139">
        <f t="shared" si="7"/>
        <v>0.89834515366430256</v>
      </c>
      <c r="X24" s="11">
        <f t="shared" si="8"/>
        <v>0.9</v>
      </c>
      <c r="Y24" s="139">
        <f t="shared" si="9"/>
        <v>0.93617021276595747</v>
      </c>
      <c r="Z24" s="139">
        <f t="shared" si="10"/>
        <v>1.0401891252955082</v>
      </c>
      <c r="AA24" s="139">
        <f t="shared" si="11"/>
        <v>1</v>
      </c>
      <c r="AB24" s="11">
        <f t="shared" si="12"/>
        <v>0.9</v>
      </c>
      <c r="AC24" s="139">
        <f t="shared" si="13"/>
        <v>0</v>
      </c>
      <c r="AD24" s="139">
        <f t="shared" si="14"/>
        <v>0</v>
      </c>
      <c r="AE24" s="139">
        <f t="shared" si="15"/>
        <v>0</v>
      </c>
      <c r="AF24" s="11">
        <v>0.9</v>
      </c>
      <c r="AG24" s="139">
        <f t="shared" si="16"/>
        <v>0.68617021276595747</v>
      </c>
      <c r="AH24" s="139">
        <f t="shared" si="17"/>
        <v>0.76241134751773054</v>
      </c>
      <c r="AI24" s="139">
        <f t="shared" si="18"/>
        <v>0.76241134751773054</v>
      </c>
      <c r="AJ24" s="136">
        <v>1</v>
      </c>
      <c r="AK24" s="136">
        <v>1</v>
      </c>
      <c r="AL24" s="136">
        <v>38</v>
      </c>
      <c r="AM24" s="136">
        <v>47</v>
      </c>
      <c r="AN24" s="117">
        <v>44</v>
      </c>
      <c r="AO24" s="117">
        <v>47</v>
      </c>
      <c r="AP24" s="136"/>
      <c r="AQ24" s="136"/>
      <c r="AR24" s="136"/>
      <c r="AS24" s="136"/>
    </row>
    <row r="25" spans="1:45" ht="38.25">
      <c r="A25" s="215"/>
      <c r="B25" s="215"/>
      <c r="C25" s="215"/>
      <c r="D25" s="215"/>
      <c r="E25" s="45" t="s">
        <v>42</v>
      </c>
      <c r="F25" s="54" t="s">
        <v>43</v>
      </c>
      <c r="G25" s="47" t="s">
        <v>178</v>
      </c>
      <c r="H25" s="55" t="s">
        <v>26</v>
      </c>
      <c r="I25" s="54" t="s">
        <v>27</v>
      </c>
      <c r="J25" s="38" t="s">
        <v>37</v>
      </c>
      <c r="K25" s="64" t="s">
        <v>151</v>
      </c>
      <c r="L25" s="11">
        <v>0.9</v>
      </c>
      <c r="M25" s="11">
        <f>+L25</f>
        <v>0.9</v>
      </c>
      <c r="N25" s="11">
        <f>+L25</f>
        <v>0.9</v>
      </c>
      <c r="O25" s="11">
        <f>+L25</f>
        <v>0.9</v>
      </c>
      <c r="P25" s="35">
        <f t="shared" ref="P25" si="19">+L25</f>
        <v>0.9</v>
      </c>
      <c r="Q25" s="139">
        <f t="shared" si="1"/>
        <v>1</v>
      </c>
      <c r="R25" s="139">
        <f t="shared" si="2"/>
        <v>1.1111111111111112</v>
      </c>
      <c r="S25" s="139">
        <f t="shared" si="3"/>
        <v>1</v>
      </c>
      <c r="T25" s="11">
        <f t="shared" si="4"/>
        <v>0.9</v>
      </c>
      <c r="U25" s="139">
        <f t="shared" si="5"/>
        <v>0.66666666666666663</v>
      </c>
      <c r="V25" s="139">
        <f t="shared" si="6"/>
        <v>0.7407407407407407</v>
      </c>
      <c r="W25" s="139">
        <f t="shared" si="7"/>
        <v>0.7407407407407407</v>
      </c>
      <c r="X25" s="11">
        <f t="shared" si="8"/>
        <v>0.9</v>
      </c>
      <c r="Y25" s="139">
        <f t="shared" si="9"/>
        <v>1</v>
      </c>
      <c r="Z25" s="139">
        <f t="shared" si="10"/>
        <v>1.1111111111111112</v>
      </c>
      <c r="AA25" s="139">
        <f t="shared" si="11"/>
        <v>1</v>
      </c>
      <c r="AB25" s="11">
        <f t="shared" si="12"/>
        <v>0.9</v>
      </c>
      <c r="AC25" s="139">
        <f t="shared" si="13"/>
        <v>0</v>
      </c>
      <c r="AD25" s="139">
        <f t="shared" si="14"/>
        <v>0</v>
      </c>
      <c r="AE25" s="139">
        <f t="shared" si="15"/>
        <v>0</v>
      </c>
      <c r="AF25" s="11">
        <v>0.9</v>
      </c>
      <c r="AG25" s="139">
        <f t="shared" ref="AG25" si="20">+AVERAGE(Q25,U25,Y25,AC25)</f>
        <v>0.66666666666666663</v>
      </c>
      <c r="AH25" s="139">
        <f t="shared" ref="AH25" si="21">IF(ISERROR(AG25/AF25),0,(AG25/AF25))</f>
        <v>0.7407407407407407</v>
      </c>
      <c r="AI25" s="139">
        <f t="shared" si="18"/>
        <v>0.7407407407407407</v>
      </c>
      <c r="AJ25" s="136">
        <v>1</v>
      </c>
      <c r="AK25" s="136">
        <v>1</v>
      </c>
      <c r="AL25" s="136">
        <v>2</v>
      </c>
      <c r="AM25" s="136">
        <v>3</v>
      </c>
      <c r="AN25" s="117">
        <v>2</v>
      </c>
      <c r="AO25" s="117">
        <v>2</v>
      </c>
      <c r="AP25" s="136"/>
      <c r="AQ25" s="136"/>
      <c r="AR25" s="136"/>
      <c r="AS25" s="136"/>
    </row>
    <row r="26" spans="1:45" ht="23.25">
      <c r="W26" s="171">
        <f>+AVERAGE(W12:W25)</f>
        <v>0.78682889607179574</v>
      </c>
      <c r="AA26" s="171">
        <f>+AVERAGE(AA12:AA25)</f>
        <v>0.94161551254481612</v>
      </c>
      <c r="AE26" s="171">
        <f>+AVERAGE(AE12:AE25)</f>
        <v>0</v>
      </c>
    </row>
    <row r="27" spans="1:45">
      <c r="E27">
        <v>11</v>
      </c>
      <c r="F27">
        <v>14</v>
      </c>
    </row>
  </sheetData>
  <protectedRanges>
    <protectedRange sqref="AP12:AS25 AJ12:AM25" name="Rango1"/>
    <protectedRange sqref="AN16:AO25 AN14:AO14 AN12:AO12" name="Rango1_1"/>
  </protectedRanges>
  <autoFilter ref="A11:AS27"/>
  <mergeCells count="44">
    <mergeCell ref="AS9:AS11"/>
    <mergeCell ref="P10:S10"/>
    <mergeCell ref="T10:W10"/>
    <mergeCell ref="X10:AA10"/>
    <mergeCell ref="AB10:AE10"/>
    <mergeCell ref="AF10:AI10"/>
    <mergeCell ref="AJ10:AK10"/>
    <mergeCell ref="AL10:AM10"/>
    <mergeCell ref="AN10:AO10"/>
    <mergeCell ref="AP10:AQ10"/>
    <mergeCell ref="AR10:AR11"/>
    <mergeCell ref="P9:AI9"/>
    <mergeCell ref="AJ9:AK9"/>
    <mergeCell ref="AL9:AM9"/>
    <mergeCell ref="AN9:AO9"/>
    <mergeCell ref="AP9:AR9"/>
    <mergeCell ref="E19:E20"/>
    <mergeCell ref="A12:A25"/>
    <mergeCell ref="B12:B25"/>
    <mergeCell ref="C12:C23"/>
    <mergeCell ref="C24:C25"/>
    <mergeCell ref="D24:D25"/>
    <mergeCell ref="D12:D23"/>
    <mergeCell ref="E16:E17"/>
    <mergeCell ref="E21:E22"/>
    <mergeCell ref="L9:O9"/>
    <mergeCell ref="G10:G11"/>
    <mergeCell ref="H10:I10"/>
    <mergeCell ref="J10:J11"/>
    <mergeCell ref="A9:A11"/>
    <mergeCell ref="B9:B11"/>
    <mergeCell ref="C9:C11"/>
    <mergeCell ref="D9:D11"/>
    <mergeCell ref="A1:C2"/>
    <mergeCell ref="D1:L1"/>
    <mergeCell ref="D2:L2"/>
    <mergeCell ref="B4:D4"/>
    <mergeCell ref="B5:D5"/>
    <mergeCell ref="K10:K11"/>
    <mergeCell ref="E9:E11"/>
    <mergeCell ref="F9:F11"/>
    <mergeCell ref="G9:J9"/>
    <mergeCell ref="B6:D6"/>
    <mergeCell ref="B7:D7"/>
  </mergeCells>
  <conditionalFormatting sqref="Q12:S25">
    <cfRule type="cellIs" dxfId="152" priority="109" stopIfTrue="1" operator="lessThanOrEqual">
      <formula>0.49</formula>
    </cfRule>
    <cfRule type="cellIs" dxfId="151" priority="110" stopIfTrue="1" operator="between">
      <formula>0.5</formula>
      <formula>0.899999999999999</formula>
    </cfRule>
    <cfRule type="cellIs" dxfId="150" priority="111" stopIfTrue="1" operator="greaterThanOrEqual">
      <formula>0.9</formula>
    </cfRule>
  </conditionalFormatting>
  <conditionalFormatting sqref="U12:W25">
    <cfRule type="cellIs" dxfId="149" priority="103" stopIfTrue="1" operator="lessThanOrEqual">
      <formula>0.499999999999999</formula>
    </cfRule>
    <cfRule type="cellIs" dxfId="148" priority="104" stopIfTrue="1" operator="between">
      <formula>0.5</formula>
      <formula>0.899999999999999</formula>
    </cfRule>
    <cfRule type="cellIs" dxfId="147" priority="105" stopIfTrue="1" operator="greaterThanOrEqual">
      <formula>0.9</formula>
    </cfRule>
  </conditionalFormatting>
  <conditionalFormatting sqref="Y12:AA25">
    <cfRule type="cellIs" dxfId="146" priority="97" stopIfTrue="1" operator="lessThanOrEqual">
      <formula>0.49</formula>
    </cfRule>
    <cfRule type="cellIs" dxfId="145" priority="98" stopIfTrue="1" operator="between">
      <formula>0.5</formula>
      <formula>0.899999999999999</formula>
    </cfRule>
    <cfRule type="cellIs" dxfId="144" priority="99" stopIfTrue="1" operator="greaterThanOrEqual">
      <formula>0.9</formula>
    </cfRule>
  </conditionalFormatting>
  <conditionalFormatting sqref="AC12:AE25">
    <cfRule type="cellIs" dxfId="143" priority="22" stopIfTrue="1" operator="lessThanOrEqual">
      <formula>0.49</formula>
    </cfRule>
    <cfRule type="cellIs" dxfId="142" priority="23" stopIfTrue="1" operator="between">
      <formula>0.5</formula>
      <formula>0.899999999999999</formula>
    </cfRule>
    <cfRule type="cellIs" dxfId="141" priority="24" stopIfTrue="1" operator="greaterThanOrEqual">
      <formula>0.9</formula>
    </cfRule>
  </conditionalFormatting>
  <conditionalFormatting sqref="AG12:AI25">
    <cfRule type="cellIs" dxfId="140" priority="85" stopIfTrue="1" operator="lessThanOrEqual">
      <formula>0.49</formula>
    </cfRule>
    <cfRule type="cellIs" dxfId="139" priority="86" stopIfTrue="1" operator="between">
      <formula>0.5</formula>
      <formula>0.899999999999999</formula>
    </cfRule>
    <cfRule type="cellIs" dxfId="138" priority="87" stopIfTrue="1" operator="greaterThanOrEqual">
      <formula>0.9</formula>
    </cfRule>
  </conditionalFormatting>
  <dataValidations count="1">
    <dataValidation type="list" allowBlank="1" showInputMessage="1" showErrorMessage="1" sqref="J18">
      <formula1>$C$90:$C$92</formula1>
    </dataValidation>
  </dataValidations>
  <pageMargins left="0.7" right="0.7" top="0.75" bottom="0.75" header="0.3" footer="0.3"/>
  <pageSetup scale="13" orientation="portrait" horizontalDpi="4294967294" vertic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S18"/>
  <sheetViews>
    <sheetView zoomScale="64" zoomScaleNormal="64" workbookViewId="0">
      <selection activeCell="AP1" sqref="AP1:AP1048576"/>
    </sheetView>
  </sheetViews>
  <sheetFormatPr baseColWidth="10" defaultRowHeight="15"/>
  <cols>
    <col min="1" max="1" width="19.7109375" customWidth="1"/>
    <col min="2" max="2" width="18.42578125" customWidth="1"/>
    <col min="3" max="3" width="15.85546875" customWidth="1"/>
    <col min="4" max="4" width="25" customWidth="1"/>
    <col min="5" max="5" width="31" customWidth="1"/>
    <col min="6" max="6" width="34.7109375" customWidth="1"/>
    <col min="7" max="7" width="18.5703125" customWidth="1"/>
    <col min="8" max="8" width="19.140625" customWidth="1"/>
    <col min="9" max="9" width="18.28515625" customWidth="1"/>
    <col min="10" max="10" width="11.42578125" customWidth="1"/>
    <col min="12" max="15" width="6.7109375" customWidth="1"/>
    <col min="24" max="35" width="11.42578125" customWidth="1"/>
    <col min="36" max="40" width="22.140625" customWidth="1"/>
    <col min="41" max="41" width="26.85546875" customWidth="1"/>
    <col min="42" max="45" width="22.140625" customWidth="1"/>
  </cols>
  <sheetData>
    <row r="1" spans="1:45" ht="32.25" customHeight="1">
      <c r="A1" s="229"/>
      <c r="B1" s="230"/>
      <c r="C1" s="231"/>
      <c r="D1" s="235" t="s">
        <v>19</v>
      </c>
      <c r="E1" s="236"/>
      <c r="F1" s="236"/>
      <c r="G1" s="236"/>
      <c r="H1" s="236"/>
      <c r="I1" s="236"/>
      <c r="J1" s="236"/>
      <c r="K1" s="236"/>
      <c r="L1" s="236"/>
    </row>
    <row r="2" spans="1:45" ht="32.25" customHeight="1" thickBot="1">
      <c r="A2" s="232"/>
      <c r="B2" s="233"/>
      <c r="C2" s="234"/>
      <c r="D2" s="237" t="s">
        <v>18</v>
      </c>
      <c r="E2" s="238"/>
      <c r="F2" s="238"/>
      <c r="G2" s="238"/>
      <c r="H2" s="238"/>
      <c r="I2" s="238"/>
      <c r="J2" s="238"/>
      <c r="K2" s="238"/>
      <c r="L2" s="238"/>
    </row>
    <row r="3" spans="1:45" ht="12.75" customHeight="1" thickBot="1">
      <c r="A3" s="2"/>
      <c r="B3" s="3"/>
      <c r="C3" s="3"/>
      <c r="D3" s="4"/>
      <c r="E3" s="4"/>
      <c r="F3" s="4"/>
      <c r="G3" s="4"/>
      <c r="H3" s="4"/>
      <c r="I3" s="4"/>
      <c r="J3" s="4"/>
      <c r="K3" s="4"/>
      <c r="L3" s="4"/>
    </row>
    <row r="4" spans="1:45" ht="12.75" customHeight="1">
      <c r="A4" s="6" t="s">
        <v>20</v>
      </c>
      <c r="B4" s="270" t="s">
        <v>87</v>
      </c>
      <c r="C4" s="270"/>
      <c r="D4" s="271"/>
      <c r="E4" s="5"/>
      <c r="F4" s="5"/>
      <c r="G4" s="5"/>
      <c r="H4" s="5"/>
      <c r="I4" s="5"/>
      <c r="J4" s="4"/>
      <c r="K4" s="4"/>
      <c r="L4" s="4"/>
    </row>
    <row r="5" spans="1:45" ht="12.75" customHeight="1">
      <c r="A5" s="7" t="s">
        <v>22</v>
      </c>
      <c r="B5" s="272" t="s">
        <v>89</v>
      </c>
      <c r="C5" s="272"/>
      <c r="D5" s="273"/>
      <c r="E5" s="5"/>
      <c r="F5" s="5"/>
      <c r="G5" s="5"/>
      <c r="H5" s="5"/>
      <c r="I5" s="5"/>
      <c r="J5" s="4"/>
      <c r="K5" s="4"/>
      <c r="L5" s="4"/>
    </row>
    <row r="6" spans="1:45" ht="23.25" customHeight="1">
      <c r="A6" s="7" t="s">
        <v>23</v>
      </c>
      <c r="B6" s="272" t="s">
        <v>89</v>
      </c>
      <c r="C6" s="272"/>
      <c r="D6" s="273"/>
      <c r="E6" s="5"/>
      <c r="F6" s="5"/>
      <c r="G6" s="5"/>
      <c r="H6" s="5"/>
      <c r="I6" s="5"/>
      <c r="J6" s="4"/>
      <c r="K6" s="4"/>
      <c r="L6" s="4"/>
    </row>
    <row r="7" spans="1:45" ht="12.75" customHeight="1" thickBot="1">
      <c r="A7" s="8" t="s">
        <v>25</v>
      </c>
      <c r="B7" s="272" t="s">
        <v>88</v>
      </c>
      <c r="C7" s="272"/>
      <c r="D7" s="273"/>
      <c r="E7" s="5"/>
      <c r="F7" s="5"/>
      <c r="G7" s="5"/>
      <c r="H7" s="5"/>
      <c r="I7" s="5"/>
      <c r="J7" s="4"/>
      <c r="K7" s="4"/>
      <c r="L7" s="4"/>
    </row>
    <row r="8" spans="1:45" ht="12.75" customHeight="1" thickBot="1">
      <c r="A8" s="2"/>
      <c r="B8" s="3"/>
      <c r="C8" s="3"/>
      <c r="D8" s="4"/>
      <c r="E8" s="4"/>
      <c r="F8" s="4"/>
      <c r="G8" s="4"/>
      <c r="H8" s="4"/>
      <c r="I8" s="4"/>
      <c r="J8" s="4"/>
      <c r="K8" s="4"/>
      <c r="L8" s="4"/>
    </row>
    <row r="9" spans="1:45" s="1" customFormat="1" ht="15.75" customHeight="1">
      <c r="A9" s="283" t="s">
        <v>0</v>
      </c>
      <c r="B9" s="274" t="s">
        <v>1</v>
      </c>
      <c r="C9" s="274" t="s">
        <v>31</v>
      </c>
      <c r="D9" s="274" t="s">
        <v>2</v>
      </c>
      <c r="E9" s="274" t="s">
        <v>11</v>
      </c>
      <c r="F9" s="274" t="s">
        <v>3</v>
      </c>
      <c r="G9" s="282" t="s">
        <v>4</v>
      </c>
      <c r="H9" s="282"/>
      <c r="I9" s="282"/>
      <c r="J9" s="282"/>
      <c r="K9" s="9"/>
      <c r="L9" s="282" t="s">
        <v>12</v>
      </c>
      <c r="M9" s="282"/>
      <c r="N9" s="282"/>
      <c r="O9" s="282"/>
      <c r="P9" s="217" t="s">
        <v>12</v>
      </c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49" t="s">
        <v>779</v>
      </c>
      <c r="AK9" s="249"/>
      <c r="AL9" s="249" t="s">
        <v>780</v>
      </c>
      <c r="AM9" s="249"/>
      <c r="AN9" s="249" t="s">
        <v>781</v>
      </c>
      <c r="AO9" s="249"/>
      <c r="AP9" s="249" t="s">
        <v>782</v>
      </c>
      <c r="AQ9" s="249"/>
      <c r="AR9" s="249"/>
      <c r="AS9" s="250" t="s">
        <v>783</v>
      </c>
    </row>
    <row r="10" spans="1:45" s="1" customFormat="1" ht="15.75" customHeight="1">
      <c r="A10" s="284"/>
      <c r="B10" s="275"/>
      <c r="C10" s="275"/>
      <c r="D10" s="275"/>
      <c r="E10" s="275"/>
      <c r="F10" s="275"/>
      <c r="G10" s="280" t="s">
        <v>5</v>
      </c>
      <c r="H10" s="280" t="s">
        <v>6</v>
      </c>
      <c r="I10" s="280"/>
      <c r="J10" s="280" t="s">
        <v>7</v>
      </c>
      <c r="K10" s="280" t="s">
        <v>10</v>
      </c>
      <c r="L10" s="130" t="s">
        <v>757</v>
      </c>
      <c r="M10" s="130" t="s">
        <v>758</v>
      </c>
      <c r="N10" s="130" t="s">
        <v>759</v>
      </c>
      <c r="O10" s="130" t="s">
        <v>760</v>
      </c>
      <c r="P10" s="243" t="s">
        <v>13</v>
      </c>
      <c r="Q10" s="244"/>
      <c r="R10" s="244"/>
      <c r="S10" s="245"/>
      <c r="T10" s="243" t="s">
        <v>14</v>
      </c>
      <c r="U10" s="244"/>
      <c r="V10" s="244"/>
      <c r="W10" s="245"/>
      <c r="X10" s="243" t="s">
        <v>15</v>
      </c>
      <c r="Y10" s="244"/>
      <c r="Z10" s="244"/>
      <c r="AA10" s="245"/>
      <c r="AB10" s="217" t="s">
        <v>16</v>
      </c>
      <c r="AC10" s="217"/>
      <c r="AD10" s="217"/>
      <c r="AE10" s="217"/>
      <c r="AF10" s="217" t="s">
        <v>776</v>
      </c>
      <c r="AG10" s="217"/>
      <c r="AH10" s="217"/>
      <c r="AI10" s="217"/>
      <c r="AJ10" s="253" t="s">
        <v>784</v>
      </c>
      <c r="AK10" s="253"/>
      <c r="AL10" s="253" t="s">
        <v>784</v>
      </c>
      <c r="AM10" s="253"/>
      <c r="AN10" s="253" t="s">
        <v>784</v>
      </c>
      <c r="AO10" s="253"/>
      <c r="AP10" s="253" t="s">
        <v>784</v>
      </c>
      <c r="AQ10" s="253"/>
      <c r="AR10" s="253" t="s">
        <v>785</v>
      </c>
      <c r="AS10" s="251"/>
    </row>
    <row r="11" spans="1:45" s="1" customFormat="1" ht="51" customHeight="1">
      <c r="A11" s="285"/>
      <c r="B11" s="276"/>
      <c r="C11" s="276"/>
      <c r="D11" s="276"/>
      <c r="E11" s="276"/>
      <c r="F11" s="276"/>
      <c r="G11" s="281"/>
      <c r="H11" s="15" t="s">
        <v>8</v>
      </c>
      <c r="I11" s="15" t="s">
        <v>9</v>
      </c>
      <c r="J11" s="281"/>
      <c r="K11" s="281"/>
      <c r="L11" s="15" t="s">
        <v>17</v>
      </c>
      <c r="M11" s="15" t="s">
        <v>17</v>
      </c>
      <c r="N11" s="15" t="s">
        <v>17</v>
      </c>
      <c r="O11" s="15" t="s">
        <v>17</v>
      </c>
      <c r="P11" s="135" t="s">
        <v>17</v>
      </c>
      <c r="Q11" s="135" t="s">
        <v>773</v>
      </c>
      <c r="R11" s="138" t="s">
        <v>774</v>
      </c>
      <c r="S11" s="138" t="s">
        <v>775</v>
      </c>
      <c r="T11" s="135" t="s">
        <v>17</v>
      </c>
      <c r="U11" s="135" t="s">
        <v>773</v>
      </c>
      <c r="V11" s="138" t="s">
        <v>774</v>
      </c>
      <c r="W11" s="138" t="s">
        <v>775</v>
      </c>
      <c r="X11" s="135" t="s">
        <v>17</v>
      </c>
      <c r="Y11" s="135" t="s">
        <v>773</v>
      </c>
      <c r="Z11" s="138" t="s">
        <v>774</v>
      </c>
      <c r="AA11" s="138" t="s">
        <v>775</v>
      </c>
      <c r="AB11" s="135" t="s">
        <v>17</v>
      </c>
      <c r="AC11" s="135" t="s">
        <v>773</v>
      </c>
      <c r="AD11" s="138" t="s">
        <v>774</v>
      </c>
      <c r="AE11" s="138" t="s">
        <v>775</v>
      </c>
      <c r="AF11" s="135" t="s">
        <v>17</v>
      </c>
      <c r="AG11" s="135" t="s">
        <v>777</v>
      </c>
      <c r="AH11" s="135" t="s">
        <v>778</v>
      </c>
      <c r="AI11" s="140" t="s">
        <v>775</v>
      </c>
      <c r="AJ11" s="141" t="s">
        <v>8</v>
      </c>
      <c r="AK11" s="141" t="s">
        <v>9</v>
      </c>
      <c r="AL11" s="141" t="s">
        <v>8</v>
      </c>
      <c r="AM11" s="141" t="s">
        <v>9</v>
      </c>
      <c r="AN11" s="141" t="s">
        <v>8</v>
      </c>
      <c r="AO11" s="141" t="s">
        <v>9</v>
      </c>
      <c r="AP11" s="141" t="s">
        <v>8</v>
      </c>
      <c r="AQ11" s="141" t="s">
        <v>9</v>
      </c>
      <c r="AR11" s="254"/>
      <c r="AS11" s="252"/>
    </row>
    <row r="12" spans="1:45" ht="105.75" customHeight="1">
      <c r="A12" s="226" t="s">
        <v>29</v>
      </c>
      <c r="B12" s="226" t="s">
        <v>30</v>
      </c>
      <c r="C12" s="226" t="s">
        <v>35</v>
      </c>
      <c r="D12" s="306" t="s">
        <v>36</v>
      </c>
      <c r="E12" s="47" t="s">
        <v>96</v>
      </c>
      <c r="F12" s="47" t="s">
        <v>362</v>
      </c>
      <c r="G12" s="83" t="s">
        <v>546</v>
      </c>
      <c r="H12" s="83" t="s">
        <v>95</v>
      </c>
      <c r="I12" s="83" t="s">
        <v>547</v>
      </c>
      <c r="J12" s="84" t="s">
        <v>37</v>
      </c>
      <c r="K12" s="85" t="s">
        <v>85</v>
      </c>
      <c r="L12" s="11">
        <v>1</v>
      </c>
      <c r="M12" s="11">
        <f>+L12</f>
        <v>1</v>
      </c>
      <c r="N12" s="11">
        <f>+L12</f>
        <v>1</v>
      </c>
      <c r="O12" s="11">
        <f>+L12</f>
        <v>1</v>
      </c>
      <c r="P12" s="35">
        <f>+L12</f>
        <v>1</v>
      </c>
      <c r="Q12" s="139">
        <f>IF(ISERROR(AJ12/AK12),0,AJ12/AK12)</f>
        <v>1</v>
      </c>
      <c r="R12" s="139">
        <f>IF(ISERROR(Q12/P12),0,(Q12/P12))</f>
        <v>1</v>
      </c>
      <c r="S12" s="139">
        <f>IF(R12&gt;=100%,100%,IF(R12=R12,R12))</f>
        <v>1</v>
      </c>
      <c r="T12" s="11">
        <f>+M12</f>
        <v>1</v>
      </c>
      <c r="U12" s="139">
        <f>IF(ISERROR(AL12/AM12),0,AL12/AM12)</f>
        <v>1</v>
      </c>
      <c r="V12" s="139">
        <f>IF(ISERROR(U12/T12),0,(U12/T12))</f>
        <v>1</v>
      </c>
      <c r="W12" s="139">
        <f>IF(V12&gt;=100%,100%,IF(V12=V12,V12))</f>
        <v>1</v>
      </c>
      <c r="X12" s="11">
        <f>+N12</f>
        <v>1</v>
      </c>
      <c r="Y12" s="139">
        <f>IF(ISERROR(AN12/AO12),0,AN12/AO12)</f>
        <v>1</v>
      </c>
      <c r="Z12" s="139">
        <f>IF(ISERROR(Y12/X12),0,(Y12/X12))</f>
        <v>1</v>
      </c>
      <c r="AA12" s="139">
        <f>IF(Z12&gt;=100%,100%,IF(Z12=Z12,Z12))</f>
        <v>1</v>
      </c>
      <c r="AB12" s="11">
        <f>+O12</f>
        <v>1</v>
      </c>
      <c r="AC12" s="139">
        <f>IF(ISERROR(AP12/AQ12),0,AP12/AQ12)</f>
        <v>0</v>
      </c>
      <c r="AD12" s="139">
        <f>IF(ISERROR(AC12/AB12),0,(AC12/AB12))</f>
        <v>0</v>
      </c>
      <c r="AE12" s="139">
        <f>IF(AD12&gt;=100%,100%,IF(AD12=AD12,AD12))</f>
        <v>0</v>
      </c>
      <c r="AF12" s="11">
        <v>1</v>
      </c>
      <c r="AG12" s="139">
        <f>+AVERAGE(Q12,U12,Y12,AC12)</f>
        <v>0.75</v>
      </c>
      <c r="AH12" s="139">
        <f>IF(ISERROR(AG12/AF12),0,(AG12/AF12))</f>
        <v>0.75</v>
      </c>
      <c r="AI12" s="139">
        <f>IF(AH12&gt;=100%,100%,IF(AH12=AH12,AH12))</f>
        <v>0.75</v>
      </c>
      <c r="AJ12" s="136">
        <v>233</v>
      </c>
      <c r="AK12" s="136">
        <v>233</v>
      </c>
      <c r="AL12" s="136">
        <v>224</v>
      </c>
      <c r="AM12" s="136">
        <v>224</v>
      </c>
      <c r="AN12" s="180">
        <v>247</v>
      </c>
      <c r="AO12" s="180">
        <v>247</v>
      </c>
      <c r="AP12" s="136"/>
      <c r="AQ12" s="136"/>
      <c r="AR12" s="136"/>
      <c r="AS12" s="136"/>
    </row>
    <row r="13" spans="1:45" ht="51">
      <c r="A13" s="264"/>
      <c r="B13" s="264"/>
      <c r="C13" s="264"/>
      <c r="D13" s="307"/>
      <c r="E13" s="47" t="s">
        <v>363</v>
      </c>
      <c r="F13" s="47" t="s">
        <v>684</v>
      </c>
      <c r="G13" s="83" t="s">
        <v>83</v>
      </c>
      <c r="H13" s="83" t="s">
        <v>84</v>
      </c>
      <c r="I13" s="47" t="s">
        <v>86</v>
      </c>
      <c r="J13" s="84" t="s">
        <v>37</v>
      </c>
      <c r="K13" s="85" t="s">
        <v>85</v>
      </c>
      <c r="L13" s="11">
        <v>0.9</v>
      </c>
      <c r="M13" s="11">
        <f>+L13</f>
        <v>0.9</v>
      </c>
      <c r="N13" s="11">
        <f>+L13</f>
        <v>0.9</v>
      </c>
      <c r="O13" s="11">
        <f>+L13</f>
        <v>0.9</v>
      </c>
      <c r="P13" s="35">
        <f t="shared" ref="P13:P17" si="0">+L13</f>
        <v>0.9</v>
      </c>
      <c r="Q13" s="139">
        <f t="shared" ref="Q13:Q17" si="1">IF(ISERROR(AJ13/AK13),0,AJ13/AK13)</f>
        <v>1</v>
      </c>
      <c r="R13" s="139">
        <f t="shared" ref="R13:R17" si="2">IF(ISERROR(Q13/P13),0,(Q13/P13))</f>
        <v>1.1111111111111112</v>
      </c>
      <c r="S13" s="139">
        <f t="shared" ref="S13:S17" si="3">IF(R13&gt;=100%,100%,IF(R13=R13,R13))</f>
        <v>1</v>
      </c>
      <c r="T13" s="11">
        <f t="shared" ref="T13:T17" si="4">+M13</f>
        <v>0.9</v>
      </c>
      <c r="U13" s="139">
        <f t="shared" ref="U13:U17" si="5">IF(ISERROR(AL13/AM13),0,AL13/AM13)</f>
        <v>1</v>
      </c>
      <c r="V13" s="139">
        <f t="shared" ref="V13:V17" si="6">IF(ISERROR(U13/T13),0,(U13/T13))</f>
        <v>1.1111111111111112</v>
      </c>
      <c r="W13" s="139">
        <f t="shared" ref="W13:W17" si="7">IF(V13&gt;=100%,100%,IF(V13=V13,V13))</f>
        <v>1</v>
      </c>
      <c r="X13" s="11">
        <f t="shared" ref="X13:X17" si="8">+N13</f>
        <v>0.9</v>
      </c>
      <c r="Y13" s="139">
        <f t="shared" ref="Y13:Y17" si="9">IF(ISERROR(AN13/AO13),0,AN13/AO13)</f>
        <v>1</v>
      </c>
      <c r="Z13" s="139">
        <f t="shared" ref="Z13:Z17" si="10">IF(ISERROR(Y13/X13),0,(Y13/X13))</f>
        <v>1.1111111111111112</v>
      </c>
      <c r="AA13" s="139">
        <f t="shared" ref="AA13:AA17" si="11">IF(Z13&gt;=100%,100%,IF(Z13=Z13,Z13))</f>
        <v>1</v>
      </c>
      <c r="AB13" s="11">
        <f t="shared" ref="AB13:AB17" si="12">+O13</f>
        <v>0.9</v>
      </c>
      <c r="AC13" s="139">
        <f t="shared" ref="AC13:AC17" si="13">IF(ISERROR(AP13/AQ13),0,AP13/AQ13)</f>
        <v>0</v>
      </c>
      <c r="AD13" s="139">
        <f t="shared" ref="AD13:AD17" si="14">IF(ISERROR(AC13/AB13),0,(AC13/AB13))</f>
        <v>0</v>
      </c>
      <c r="AE13" s="139">
        <f t="shared" ref="AE13:AE17" si="15">IF(AD13&gt;=100%,100%,IF(AD13=AD13,AD13))</f>
        <v>0</v>
      </c>
      <c r="AF13" s="11">
        <v>1</v>
      </c>
      <c r="AG13" s="139">
        <f t="shared" ref="AG13:AG17" si="16">+AVERAGE(Q13,U13,Y13,AC13)</f>
        <v>0.75</v>
      </c>
      <c r="AH13" s="139">
        <f t="shared" ref="AH13:AH17" si="17">IF(ISERROR(AG13/AF13),0,(AG13/AF13))</f>
        <v>0.75</v>
      </c>
      <c r="AI13" s="139">
        <f t="shared" ref="AI13:AI17" si="18">IF(AH13&gt;=100%,100%,IF(AH13=AH13,AH13))</f>
        <v>0.75</v>
      </c>
      <c r="AJ13" s="136">
        <v>233</v>
      </c>
      <c r="AK13" s="136">
        <v>233</v>
      </c>
      <c r="AL13" s="136">
        <v>224</v>
      </c>
      <c r="AM13" s="136">
        <v>224</v>
      </c>
      <c r="AN13" s="180">
        <v>247</v>
      </c>
      <c r="AO13" s="180">
        <v>247</v>
      </c>
      <c r="AP13" s="136"/>
      <c r="AQ13" s="136"/>
      <c r="AR13" s="136"/>
      <c r="AS13" s="136"/>
    </row>
    <row r="14" spans="1:45" ht="38.25">
      <c r="A14" s="264"/>
      <c r="B14" s="264"/>
      <c r="C14" s="264"/>
      <c r="D14" s="307"/>
      <c r="E14" s="47" t="s">
        <v>99</v>
      </c>
      <c r="F14" s="47" t="s">
        <v>97</v>
      </c>
      <c r="G14" s="83" t="s">
        <v>98</v>
      </c>
      <c r="H14" s="83" t="s">
        <v>100</v>
      </c>
      <c r="I14" s="47" t="s">
        <v>101</v>
      </c>
      <c r="J14" s="84" t="s">
        <v>102</v>
      </c>
      <c r="K14" s="85" t="s">
        <v>98</v>
      </c>
      <c r="L14" s="11">
        <v>1</v>
      </c>
      <c r="M14" s="11"/>
      <c r="N14" s="11"/>
      <c r="O14" s="11"/>
      <c r="P14" s="35">
        <f t="shared" si="0"/>
        <v>1</v>
      </c>
      <c r="Q14" s="139">
        <f t="shared" si="1"/>
        <v>1</v>
      </c>
      <c r="R14" s="139">
        <f t="shared" si="2"/>
        <v>1</v>
      </c>
      <c r="S14" s="139">
        <f t="shared" si="3"/>
        <v>1</v>
      </c>
      <c r="T14" s="11">
        <f t="shared" si="4"/>
        <v>0</v>
      </c>
      <c r="U14" s="139"/>
      <c r="V14" s="139"/>
      <c r="W14" s="139"/>
      <c r="X14" s="11">
        <f t="shared" si="8"/>
        <v>0</v>
      </c>
      <c r="Y14" s="139"/>
      <c r="Z14" s="139"/>
      <c r="AA14" s="139"/>
      <c r="AB14" s="11">
        <f t="shared" si="12"/>
        <v>0</v>
      </c>
      <c r="AC14" s="139"/>
      <c r="AD14" s="139"/>
      <c r="AE14" s="139"/>
      <c r="AF14" s="11">
        <v>1</v>
      </c>
      <c r="AG14" s="139">
        <f t="shared" si="16"/>
        <v>1</v>
      </c>
      <c r="AH14" s="139">
        <f t="shared" si="17"/>
        <v>1</v>
      </c>
      <c r="AI14" s="139">
        <f t="shared" si="18"/>
        <v>1</v>
      </c>
      <c r="AJ14" s="136">
        <v>1</v>
      </c>
      <c r="AK14" s="136">
        <v>1</v>
      </c>
      <c r="AL14" s="136"/>
      <c r="AM14" s="136"/>
      <c r="AN14" s="180"/>
      <c r="AO14" s="180"/>
      <c r="AP14" s="136"/>
      <c r="AQ14" s="136"/>
      <c r="AR14" s="136"/>
      <c r="AS14" s="136"/>
    </row>
    <row r="15" spans="1:45" ht="75" customHeight="1">
      <c r="A15" s="264"/>
      <c r="B15" s="264"/>
      <c r="C15" s="264"/>
      <c r="D15" s="307"/>
      <c r="E15" s="47" t="s">
        <v>364</v>
      </c>
      <c r="F15" s="47" t="s">
        <v>109</v>
      </c>
      <c r="G15" s="83" t="s">
        <v>298</v>
      </c>
      <c r="H15" s="47" t="s">
        <v>548</v>
      </c>
      <c r="I15" s="47" t="s">
        <v>549</v>
      </c>
      <c r="J15" s="84" t="s">
        <v>37</v>
      </c>
      <c r="K15" s="45" t="s">
        <v>85</v>
      </c>
      <c r="L15" s="11">
        <v>1</v>
      </c>
      <c r="M15" s="11">
        <f>+L15</f>
        <v>1</v>
      </c>
      <c r="N15" s="11">
        <f>+L15</f>
        <v>1</v>
      </c>
      <c r="O15" s="11">
        <f>+L15</f>
        <v>1</v>
      </c>
      <c r="P15" s="35">
        <f t="shared" si="0"/>
        <v>1</v>
      </c>
      <c r="Q15" s="139">
        <f t="shared" si="1"/>
        <v>1</v>
      </c>
      <c r="R15" s="139">
        <f t="shared" si="2"/>
        <v>1</v>
      </c>
      <c r="S15" s="139">
        <f t="shared" si="3"/>
        <v>1</v>
      </c>
      <c r="T15" s="11">
        <f t="shared" si="4"/>
        <v>1</v>
      </c>
      <c r="U15" s="139">
        <f t="shared" si="5"/>
        <v>1</v>
      </c>
      <c r="V15" s="139">
        <f t="shared" si="6"/>
        <v>1</v>
      </c>
      <c r="W15" s="139">
        <f t="shared" si="7"/>
        <v>1</v>
      </c>
      <c r="X15" s="11">
        <f t="shared" si="8"/>
        <v>1</v>
      </c>
      <c r="Y15" s="139">
        <f t="shared" si="9"/>
        <v>1</v>
      </c>
      <c r="Z15" s="139">
        <f t="shared" si="10"/>
        <v>1</v>
      </c>
      <c r="AA15" s="139">
        <f t="shared" si="11"/>
        <v>1</v>
      </c>
      <c r="AB15" s="11">
        <f t="shared" si="12"/>
        <v>1</v>
      </c>
      <c r="AC15" s="139">
        <f t="shared" si="13"/>
        <v>0</v>
      </c>
      <c r="AD15" s="139">
        <f t="shared" si="14"/>
        <v>0</v>
      </c>
      <c r="AE15" s="139">
        <f t="shared" si="15"/>
        <v>0</v>
      </c>
      <c r="AF15" s="11">
        <v>1</v>
      </c>
      <c r="AG15" s="139">
        <f t="shared" si="16"/>
        <v>0.75</v>
      </c>
      <c r="AH15" s="139">
        <f t="shared" si="17"/>
        <v>0.75</v>
      </c>
      <c r="AI15" s="139">
        <f t="shared" si="18"/>
        <v>0.75</v>
      </c>
      <c r="AJ15" s="136">
        <v>67</v>
      </c>
      <c r="AK15" s="136">
        <v>67</v>
      </c>
      <c r="AL15" s="136">
        <v>167</v>
      </c>
      <c r="AM15" s="136">
        <v>167</v>
      </c>
      <c r="AN15" s="180">
        <v>63</v>
      </c>
      <c r="AO15" s="180">
        <v>63</v>
      </c>
      <c r="AP15" s="136"/>
      <c r="AQ15" s="136"/>
      <c r="AR15" s="136"/>
      <c r="AS15" s="136"/>
    </row>
    <row r="16" spans="1:45" ht="51" customHeight="1">
      <c r="A16" s="264"/>
      <c r="B16" s="264"/>
      <c r="C16" s="264"/>
      <c r="D16" s="307"/>
      <c r="E16" s="45" t="s">
        <v>64</v>
      </c>
      <c r="F16" s="46" t="s">
        <v>65</v>
      </c>
      <c r="G16" s="47" t="s">
        <v>177</v>
      </c>
      <c r="H16" s="48" t="s">
        <v>185</v>
      </c>
      <c r="I16" s="48" t="s">
        <v>285</v>
      </c>
      <c r="J16" s="38" t="s">
        <v>37</v>
      </c>
      <c r="K16" s="60" t="s">
        <v>150</v>
      </c>
      <c r="L16" s="11">
        <v>0.9</v>
      </c>
      <c r="M16" s="11">
        <f>+L16</f>
        <v>0.9</v>
      </c>
      <c r="N16" s="11">
        <f>+L16</f>
        <v>0.9</v>
      </c>
      <c r="O16" s="11">
        <f>+L16</f>
        <v>0.9</v>
      </c>
      <c r="P16" s="35">
        <f t="shared" si="0"/>
        <v>0.9</v>
      </c>
      <c r="Q16" s="139">
        <f t="shared" si="1"/>
        <v>1</v>
      </c>
      <c r="R16" s="139">
        <f t="shared" si="2"/>
        <v>1.1111111111111112</v>
      </c>
      <c r="S16" s="139">
        <f t="shared" si="3"/>
        <v>1</v>
      </c>
      <c r="T16" s="11">
        <f t="shared" si="4"/>
        <v>0.9</v>
      </c>
      <c r="U16" s="139">
        <f t="shared" si="5"/>
        <v>0.77777777777777779</v>
      </c>
      <c r="V16" s="139">
        <f t="shared" si="6"/>
        <v>0.86419753086419748</v>
      </c>
      <c r="W16" s="139">
        <f t="shared" si="7"/>
        <v>0.86419753086419748</v>
      </c>
      <c r="X16" s="11">
        <f t="shared" si="8"/>
        <v>0.9</v>
      </c>
      <c r="Y16" s="139">
        <f t="shared" si="9"/>
        <v>1</v>
      </c>
      <c r="Z16" s="139">
        <f t="shared" si="10"/>
        <v>1.1111111111111112</v>
      </c>
      <c r="AA16" s="139">
        <f t="shared" si="11"/>
        <v>1</v>
      </c>
      <c r="AB16" s="11">
        <f t="shared" si="12"/>
        <v>0.9</v>
      </c>
      <c r="AC16" s="139">
        <f t="shared" si="13"/>
        <v>0</v>
      </c>
      <c r="AD16" s="139">
        <f t="shared" si="14"/>
        <v>0</v>
      </c>
      <c r="AE16" s="139">
        <f t="shared" si="15"/>
        <v>0</v>
      </c>
      <c r="AF16" s="11">
        <v>0.9</v>
      </c>
      <c r="AG16" s="139">
        <f t="shared" si="16"/>
        <v>0.69444444444444442</v>
      </c>
      <c r="AH16" s="139">
        <f t="shared" si="17"/>
        <v>0.77160493827160492</v>
      </c>
      <c r="AI16" s="139">
        <f t="shared" si="18"/>
        <v>0.77160493827160492</v>
      </c>
      <c r="AJ16" s="136">
        <v>1</v>
      </c>
      <c r="AK16" s="136">
        <v>1</v>
      </c>
      <c r="AL16" s="136">
        <v>7</v>
      </c>
      <c r="AM16" s="136">
        <v>9</v>
      </c>
      <c r="AN16" s="117">
        <v>4</v>
      </c>
      <c r="AO16" s="117">
        <v>4</v>
      </c>
      <c r="AP16" s="136"/>
      <c r="AQ16" s="136"/>
      <c r="AR16" s="136"/>
      <c r="AS16" s="136"/>
    </row>
    <row r="17" spans="1:45" ht="51">
      <c r="A17" s="227"/>
      <c r="B17" s="227"/>
      <c r="C17" s="227"/>
      <c r="D17" s="308"/>
      <c r="E17" s="45" t="s">
        <v>42</v>
      </c>
      <c r="F17" s="54" t="s">
        <v>43</v>
      </c>
      <c r="G17" s="47" t="s">
        <v>178</v>
      </c>
      <c r="H17" s="55" t="s">
        <v>26</v>
      </c>
      <c r="I17" s="54" t="s">
        <v>27</v>
      </c>
      <c r="J17" s="38" t="s">
        <v>37</v>
      </c>
      <c r="K17" s="60" t="s">
        <v>151</v>
      </c>
      <c r="L17" s="11">
        <v>0.9</v>
      </c>
      <c r="M17" s="11">
        <f>+L17</f>
        <v>0.9</v>
      </c>
      <c r="N17" s="11">
        <f>+L17</f>
        <v>0.9</v>
      </c>
      <c r="O17" s="11">
        <f>+L17</f>
        <v>0.9</v>
      </c>
      <c r="P17" s="35">
        <f t="shared" si="0"/>
        <v>0.9</v>
      </c>
      <c r="Q17" s="139">
        <f t="shared" si="1"/>
        <v>1</v>
      </c>
      <c r="R17" s="139">
        <f t="shared" si="2"/>
        <v>1.1111111111111112</v>
      </c>
      <c r="S17" s="139">
        <f t="shared" si="3"/>
        <v>1</v>
      </c>
      <c r="T17" s="11">
        <f t="shared" si="4"/>
        <v>0.9</v>
      </c>
      <c r="U17" s="139">
        <f t="shared" si="5"/>
        <v>1</v>
      </c>
      <c r="V17" s="139">
        <f t="shared" si="6"/>
        <v>1.1111111111111112</v>
      </c>
      <c r="W17" s="139">
        <f t="shared" si="7"/>
        <v>1</v>
      </c>
      <c r="X17" s="11">
        <f t="shared" si="8"/>
        <v>0.9</v>
      </c>
      <c r="Y17" s="139">
        <f t="shared" si="9"/>
        <v>1</v>
      </c>
      <c r="Z17" s="139">
        <f t="shared" si="10"/>
        <v>1.1111111111111112</v>
      </c>
      <c r="AA17" s="139">
        <f t="shared" si="11"/>
        <v>1</v>
      </c>
      <c r="AB17" s="11">
        <f t="shared" si="12"/>
        <v>0.9</v>
      </c>
      <c r="AC17" s="139">
        <f t="shared" si="13"/>
        <v>0</v>
      </c>
      <c r="AD17" s="139">
        <f t="shared" si="14"/>
        <v>0</v>
      </c>
      <c r="AE17" s="139">
        <f t="shared" si="15"/>
        <v>0</v>
      </c>
      <c r="AF17" s="11">
        <v>0.9</v>
      </c>
      <c r="AG17" s="139">
        <f t="shared" si="16"/>
        <v>0.75</v>
      </c>
      <c r="AH17" s="139">
        <f t="shared" si="17"/>
        <v>0.83333333333333326</v>
      </c>
      <c r="AI17" s="139">
        <f t="shared" si="18"/>
        <v>0.83333333333333326</v>
      </c>
      <c r="AJ17" s="136">
        <v>1</v>
      </c>
      <c r="AK17" s="136">
        <v>1</v>
      </c>
      <c r="AL17" s="136">
        <v>1</v>
      </c>
      <c r="AM17" s="136">
        <v>1</v>
      </c>
      <c r="AN17" s="180">
        <v>1</v>
      </c>
      <c r="AO17" s="180">
        <v>1</v>
      </c>
      <c r="AP17" s="136"/>
      <c r="AQ17" s="136"/>
      <c r="AR17" s="136"/>
      <c r="AS17" s="136"/>
    </row>
    <row r="18" spans="1:45" ht="23.25">
      <c r="W18" s="171">
        <f>+AVERAGE(W12:W17)</f>
        <v>0.97283950617283954</v>
      </c>
      <c r="AA18" s="171">
        <f>+AVERAGE(AA12:AA17)</f>
        <v>1</v>
      </c>
      <c r="AE18" s="171">
        <f>+AVERAGE(AE12:AE17)</f>
        <v>0</v>
      </c>
    </row>
  </sheetData>
  <protectedRanges>
    <protectedRange sqref="AP12:AS17 AJ12:AM17" name="Rango1"/>
    <protectedRange sqref="AN12:AO17" name="Rango1_1"/>
  </protectedRanges>
  <mergeCells count="39">
    <mergeCell ref="AS9:AS11"/>
    <mergeCell ref="P10:S10"/>
    <mergeCell ref="T10:W10"/>
    <mergeCell ref="X10:AA10"/>
    <mergeCell ref="AB10:AE10"/>
    <mergeCell ref="AF10:AI10"/>
    <mergeCell ref="AJ10:AK10"/>
    <mergeCell ref="AL10:AM10"/>
    <mergeCell ref="AN10:AO10"/>
    <mergeCell ref="AP10:AQ10"/>
    <mergeCell ref="AR10:AR11"/>
    <mergeCell ref="P9:AI9"/>
    <mergeCell ref="AJ9:AK9"/>
    <mergeCell ref="AL9:AM9"/>
    <mergeCell ref="AN9:AO9"/>
    <mergeCell ref="AP9:AR9"/>
    <mergeCell ref="D12:D17"/>
    <mergeCell ref="E9:E11"/>
    <mergeCell ref="L9:O9"/>
    <mergeCell ref="K10:K11"/>
    <mergeCell ref="A1:C2"/>
    <mergeCell ref="D1:L1"/>
    <mergeCell ref="D2:L2"/>
    <mergeCell ref="B4:D4"/>
    <mergeCell ref="B5:D5"/>
    <mergeCell ref="B6:D6"/>
    <mergeCell ref="B7:D7"/>
    <mergeCell ref="A9:A11"/>
    <mergeCell ref="B9:B11"/>
    <mergeCell ref="C9:C11"/>
    <mergeCell ref="D9:D11"/>
    <mergeCell ref="A12:A17"/>
    <mergeCell ref="B12:B17"/>
    <mergeCell ref="C12:C17"/>
    <mergeCell ref="F9:F11"/>
    <mergeCell ref="G9:J9"/>
    <mergeCell ref="G10:G11"/>
    <mergeCell ref="H10:I10"/>
    <mergeCell ref="J10:J11"/>
  </mergeCells>
  <conditionalFormatting sqref="Q12:S17">
    <cfRule type="cellIs" dxfId="137" priority="109" stopIfTrue="1" operator="lessThanOrEqual">
      <formula>0.49</formula>
    </cfRule>
    <cfRule type="cellIs" dxfId="136" priority="110" stopIfTrue="1" operator="between">
      <formula>0.5</formula>
      <formula>0.899999999999999</formula>
    </cfRule>
    <cfRule type="cellIs" dxfId="135" priority="111" stopIfTrue="1" operator="greaterThanOrEqual">
      <formula>0.9</formula>
    </cfRule>
  </conditionalFormatting>
  <conditionalFormatting sqref="U12:W17">
    <cfRule type="cellIs" dxfId="134" priority="103" stopIfTrue="1" operator="lessThanOrEqual">
      <formula>0.49</formula>
    </cfRule>
    <cfRule type="cellIs" dxfId="133" priority="104" stopIfTrue="1" operator="between">
      <formula>0.5</formula>
      <formula>0.899999999999999</formula>
    </cfRule>
    <cfRule type="cellIs" dxfId="132" priority="105" stopIfTrue="1" operator="greaterThanOrEqual">
      <formula>0.9</formula>
    </cfRule>
  </conditionalFormatting>
  <conditionalFormatting sqref="Y12:AA17">
    <cfRule type="cellIs" dxfId="131" priority="97" stopIfTrue="1" operator="lessThanOrEqual">
      <formula>0.49</formula>
    </cfRule>
    <cfRule type="cellIs" dxfId="130" priority="98" stopIfTrue="1" operator="between">
      <formula>0.5</formula>
      <formula>0.899999999999999</formula>
    </cfRule>
    <cfRule type="cellIs" dxfId="129" priority="99" stopIfTrue="1" operator="greaterThanOrEqual">
      <formula>0.9</formula>
    </cfRule>
  </conditionalFormatting>
  <conditionalFormatting sqref="AC12:AE17">
    <cfRule type="cellIs" dxfId="128" priority="22" stopIfTrue="1" operator="lessThanOrEqual">
      <formula>0.49</formula>
    </cfRule>
    <cfRule type="cellIs" dxfId="127" priority="23" stopIfTrue="1" operator="between">
      <formula>0.5</formula>
      <formula>0.89</formula>
    </cfRule>
    <cfRule type="cellIs" dxfId="126" priority="24" stopIfTrue="1" operator="greaterThanOrEqual">
      <formula>0.9</formula>
    </cfRule>
  </conditionalFormatting>
  <conditionalFormatting sqref="AG12:AI17">
    <cfRule type="cellIs" dxfId="125" priority="85" stopIfTrue="1" operator="lessThanOrEqual">
      <formula>0.49</formula>
    </cfRule>
    <cfRule type="cellIs" dxfId="124" priority="86" stopIfTrue="1" operator="between">
      <formula>0.5</formula>
      <formula>0.899999999999999</formula>
    </cfRule>
    <cfRule type="cellIs" dxfId="123" priority="87" stopIfTrue="1" operator="greaterThanOrEqual">
      <formula>0.9</formula>
    </cfRule>
  </conditionalFormatting>
  <pageMargins left="0.7" right="0.7" top="0.75" bottom="0.75" header="0.3" footer="0.3"/>
  <pageSetup scale="13" orientation="portrait" horizontalDpi="4294967294" verticalDpi="4294967294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S20"/>
  <sheetViews>
    <sheetView zoomScale="62" zoomScaleNormal="62" workbookViewId="0">
      <selection activeCell="AO12" sqref="AO12"/>
    </sheetView>
  </sheetViews>
  <sheetFormatPr baseColWidth="10" defaultRowHeight="15"/>
  <cols>
    <col min="1" max="1" width="19.7109375" customWidth="1"/>
    <col min="2" max="2" width="18.42578125" customWidth="1"/>
    <col min="3" max="3" width="15.85546875" customWidth="1"/>
    <col min="4" max="4" width="25" customWidth="1"/>
    <col min="5" max="5" width="31" customWidth="1"/>
    <col min="6" max="6" width="38" customWidth="1"/>
    <col min="7" max="7" width="18.5703125" customWidth="1"/>
    <col min="8" max="8" width="19.7109375" customWidth="1"/>
    <col min="9" max="9" width="20.28515625" customWidth="1"/>
    <col min="10" max="10" width="11.42578125" customWidth="1"/>
    <col min="11" max="11" width="17.7109375" customWidth="1"/>
    <col min="12" max="15" width="5.85546875" customWidth="1"/>
    <col min="16" max="18" width="11.42578125" customWidth="1"/>
    <col min="19" max="19" width="13.5703125" customWidth="1"/>
    <col min="20" max="35" width="11.42578125" customWidth="1"/>
    <col min="36" max="45" width="22.85546875" customWidth="1"/>
  </cols>
  <sheetData>
    <row r="1" spans="1:45" ht="32.25" customHeight="1">
      <c r="A1" s="229"/>
      <c r="B1" s="230"/>
      <c r="C1" s="231"/>
      <c r="D1" s="235" t="s">
        <v>19</v>
      </c>
      <c r="E1" s="236"/>
      <c r="F1" s="236"/>
      <c r="G1" s="236"/>
      <c r="H1" s="236"/>
      <c r="I1" s="236"/>
      <c r="J1" s="236"/>
      <c r="K1" s="236"/>
      <c r="L1" s="236"/>
    </row>
    <row r="2" spans="1:45" ht="32.25" customHeight="1" thickBot="1">
      <c r="A2" s="232"/>
      <c r="B2" s="233"/>
      <c r="C2" s="234"/>
      <c r="D2" s="237" t="s">
        <v>18</v>
      </c>
      <c r="E2" s="238"/>
      <c r="F2" s="238"/>
      <c r="G2" s="238"/>
      <c r="H2" s="238"/>
      <c r="I2" s="238"/>
      <c r="J2" s="238"/>
      <c r="K2" s="238"/>
      <c r="L2" s="238"/>
    </row>
    <row r="3" spans="1:45" ht="12.75" customHeight="1" thickBot="1">
      <c r="A3" s="2"/>
      <c r="B3" s="3"/>
      <c r="C3" s="3"/>
      <c r="D3" s="4"/>
      <c r="E3" s="4"/>
      <c r="F3" s="4"/>
      <c r="G3" s="4"/>
      <c r="H3" s="4"/>
      <c r="I3" s="4"/>
      <c r="J3" s="4"/>
      <c r="K3" s="4"/>
      <c r="L3" s="4"/>
    </row>
    <row r="4" spans="1:45" ht="12.75" customHeight="1">
      <c r="A4" s="6" t="s">
        <v>20</v>
      </c>
      <c r="B4" s="270" t="s">
        <v>87</v>
      </c>
      <c r="C4" s="270"/>
      <c r="D4" s="271"/>
      <c r="E4" s="5"/>
      <c r="F4" s="5"/>
      <c r="G4" s="5"/>
      <c r="H4" s="5"/>
      <c r="I4" s="5"/>
      <c r="J4" s="4"/>
      <c r="K4" s="4"/>
      <c r="L4" s="4"/>
    </row>
    <row r="5" spans="1:45" ht="12.75" customHeight="1">
      <c r="A5" s="7" t="s">
        <v>22</v>
      </c>
      <c r="B5" s="272" t="s">
        <v>89</v>
      </c>
      <c r="C5" s="272"/>
      <c r="D5" s="273"/>
      <c r="E5" s="5"/>
      <c r="F5" s="5"/>
      <c r="G5" s="5"/>
      <c r="H5" s="5"/>
      <c r="I5" s="5"/>
      <c r="J5" s="4"/>
      <c r="K5" s="4"/>
      <c r="L5" s="4"/>
    </row>
    <row r="6" spans="1:45" ht="23.25" customHeight="1">
      <c r="A6" s="7" t="s">
        <v>23</v>
      </c>
      <c r="B6" s="272" t="s">
        <v>89</v>
      </c>
      <c r="C6" s="272"/>
      <c r="D6" s="273"/>
      <c r="E6" s="5"/>
      <c r="F6" s="5"/>
      <c r="G6" s="5"/>
      <c r="H6" s="5"/>
      <c r="I6" s="5"/>
      <c r="J6" s="4"/>
      <c r="K6" s="4"/>
      <c r="L6" s="4"/>
    </row>
    <row r="7" spans="1:45" ht="12.75" customHeight="1" thickBot="1">
      <c r="A7" s="8" t="s">
        <v>25</v>
      </c>
      <c r="B7" s="272" t="s">
        <v>88</v>
      </c>
      <c r="C7" s="272"/>
      <c r="D7" s="273"/>
      <c r="E7" s="5"/>
      <c r="F7" s="5"/>
      <c r="G7" s="5"/>
      <c r="H7" s="5"/>
      <c r="I7" s="5"/>
      <c r="J7" s="4"/>
      <c r="K7" s="4"/>
      <c r="L7" s="4"/>
    </row>
    <row r="8" spans="1:45" ht="12.75" customHeight="1" thickBot="1">
      <c r="A8" s="2"/>
      <c r="B8" s="3"/>
      <c r="C8" s="3"/>
      <c r="D8" s="4"/>
      <c r="E8" s="4"/>
      <c r="F8" s="4"/>
      <c r="G8" s="4"/>
      <c r="H8" s="4"/>
      <c r="I8" s="4"/>
      <c r="J8" s="4"/>
      <c r="K8" s="4"/>
      <c r="L8" s="4"/>
    </row>
    <row r="9" spans="1:45" s="1" customFormat="1" ht="15.75" customHeight="1">
      <c r="A9" s="283" t="s">
        <v>0</v>
      </c>
      <c r="B9" s="274" t="s">
        <v>1</v>
      </c>
      <c r="C9" s="274" t="s">
        <v>31</v>
      </c>
      <c r="D9" s="274" t="s">
        <v>2</v>
      </c>
      <c r="E9" s="274" t="s">
        <v>11</v>
      </c>
      <c r="F9" s="274" t="s">
        <v>3</v>
      </c>
      <c r="G9" s="282" t="s">
        <v>4</v>
      </c>
      <c r="H9" s="282"/>
      <c r="I9" s="282"/>
      <c r="J9" s="282"/>
      <c r="K9" s="9"/>
      <c r="L9" s="282" t="s">
        <v>12</v>
      </c>
      <c r="M9" s="282"/>
      <c r="N9" s="282"/>
      <c r="O9" s="282"/>
      <c r="P9" s="217" t="s">
        <v>12</v>
      </c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49" t="s">
        <v>779</v>
      </c>
      <c r="AK9" s="249"/>
      <c r="AL9" s="249" t="s">
        <v>780</v>
      </c>
      <c r="AM9" s="249"/>
      <c r="AN9" s="249" t="s">
        <v>781</v>
      </c>
      <c r="AO9" s="249"/>
      <c r="AP9" s="249" t="s">
        <v>782</v>
      </c>
      <c r="AQ9" s="249"/>
      <c r="AR9" s="249"/>
      <c r="AS9" s="250" t="s">
        <v>783</v>
      </c>
    </row>
    <row r="10" spans="1:45" s="1" customFormat="1" ht="15.75" customHeight="1">
      <c r="A10" s="284"/>
      <c r="B10" s="275"/>
      <c r="C10" s="275"/>
      <c r="D10" s="275"/>
      <c r="E10" s="275"/>
      <c r="F10" s="275"/>
      <c r="G10" s="280" t="s">
        <v>5</v>
      </c>
      <c r="H10" s="280" t="s">
        <v>6</v>
      </c>
      <c r="I10" s="280"/>
      <c r="J10" s="280" t="s">
        <v>7</v>
      </c>
      <c r="K10" s="280" t="s">
        <v>10</v>
      </c>
      <c r="L10" s="130" t="s">
        <v>757</v>
      </c>
      <c r="M10" s="130" t="s">
        <v>758</v>
      </c>
      <c r="N10" s="130" t="s">
        <v>759</v>
      </c>
      <c r="O10" s="130" t="s">
        <v>760</v>
      </c>
      <c r="P10" s="243" t="s">
        <v>13</v>
      </c>
      <c r="Q10" s="244"/>
      <c r="R10" s="244"/>
      <c r="S10" s="245"/>
      <c r="T10" s="243" t="s">
        <v>14</v>
      </c>
      <c r="U10" s="244"/>
      <c r="V10" s="244"/>
      <c r="W10" s="245"/>
      <c r="X10" s="243" t="s">
        <v>15</v>
      </c>
      <c r="Y10" s="244"/>
      <c r="Z10" s="244"/>
      <c r="AA10" s="245"/>
      <c r="AB10" s="217" t="s">
        <v>16</v>
      </c>
      <c r="AC10" s="217"/>
      <c r="AD10" s="217"/>
      <c r="AE10" s="217"/>
      <c r="AF10" s="217" t="s">
        <v>776</v>
      </c>
      <c r="AG10" s="217"/>
      <c r="AH10" s="217"/>
      <c r="AI10" s="217"/>
      <c r="AJ10" s="253" t="s">
        <v>784</v>
      </c>
      <c r="AK10" s="253"/>
      <c r="AL10" s="253" t="s">
        <v>784</v>
      </c>
      <c r="AM10" s="253"/>
      <c r="AN10" s="253" t="s">
        <v>784</v>
      </c>
      <c r="AO10" s="253"/>
      <c r="AP10" s="253" t="s">
        <v>784</v>
      </c>
      <c r="AQ10" s="253"/>
      <c r="AR10" s="253" t="s">
        <v>785</v>
      </c>
      <c r="AS10" s="251"/>
    </row>
    <row r="11" spans="1:45" s="1" customFormat="1" ht="51" customHeight="1">
      <c r="A11" s="285"/>
      <c r="B11" s="276"/>
      <c r="C11" s="276"/>
      <c r="D11" s="276"/>
      <c r="E11" s="276"/>
      <c r="F11" s="276"/>
      <c r="G11" s="281"/>
      <c r="H11" s="15" t="s">
        <v>8</v>
      </c>
      <c r="I11" s="15" t="s">
        <v>9</v>
      </c>
      <c r="J11" s="281"/>
      <c r="K11" s="281"/>
      <c r="L11" s="15" t="s">
        <v>17</v>
      </c>
      <c r="M11" s="15" t="s">
        <v>17</v>
      </c>
      <c r="N11" s="15" t="s">
        <v>17</v>
      </c>
      <c r="O11" s="15" t="s">
        <v>17</v>
      </c>
      <c r="P11" s="135" t="s">
        <v>17</v>
      </c>
      <c r="Q11" s="135" t="s">
        <v>773</v>
      </c>
      <c r="R11" s="138" t="s">
        <v>774</v>
      </c>
      <c r="S11" s="138" t="s">
        <v>775</v>
      </c>
      <c r="T11" s="135" t="s">
        <v>17</v>
      </c>
      <c r="U11" s="135" t="s">
        <v>773</v>
      </c>
      <c r="V11" s="138" t="s">
        <v>774</v>
      </c>
      <c r="W11" s="138" t="s">
        <v>775</v>
      </c>
      <c r="X11" s="135" t="s">
        <v>17</v>
      </c>
      <c r="Y11" s="135" t="s">
        <v>773</v>
      </c>
      <c r="Z11" s="138" t="s">
        <v>774</v>
      </c>
      <c r="AA11" s="138" t="s">
        <v>775</v>
      </c>
      <c r="AB11" s="135" t="s">
        <v>17</v>
      </c>
      <c r="AC11" s="135" t="s">
        <v>773</v>
      </c>
      <c r="AD11" s="138" t="s">
        <v>774</v>
      </c>
      <c r="AE11" s="138" t="s">
        <v>775</v>
      </c>
      <c r="AF11" s="135" t="s">
        <v>17</v>
      </c>
      <c r="AG11" s="135" t="s">
        <v>777</v>
      </c>
      <c r="AH11" s="135" t="s">
        <v>778</v>
      </c>
      <c r="AI11" s="140" t="s">
        <v>775</v>
      </c>
      <c r="AJ11" s="141" t="s">
        <v>8</v>
      </c>
      <c r="AK11" s="141" t="s">
        <v>9</v>
      </c>
      <c r="AL11" s="141" t="s">
        <v>8</v>
      </c>
      <c r="AM11" s="141" t="s">
        <v>9</v>
      </c>
      <c r="AN11" s="141" t="s">
        <v>8</v>
      </c>
      <c r="AO11" s="141" t="s">
        <v>9</v>
      </c>
      <c r="AP11" s="141" t="s">
        <v>8</v>
      </c>
      <c r="AQ11" s="141" t="s">
        <v>9</v>
      </c>
      <c r="AR11" s="254"/>
      <c r="AS11" s="252"/>
    </row>
    <row r="12" spans="1:45" ht="152.25" customHeight="1">
      <c r="A12" s="215" t="s">
        <v>29</v>
      </c>
      <c r="B12" s="215" t="s">
        <v>30</v>
      </c>
      <c r="C12" s="215" t="s">
        <v>35</v>
      </c>
      <c r="D12" s="215" t="s">
        <v>36</v>
      </c>
      <c r="E12" s="45" t="s">
        <v>365</v>
      </c>
      <c r="F12" s="45" t="s">
        <v>366</v>
      </c>
      <c r="G12" s="64" t="s">
        <v>62</v>
      </c>
      <c r="H12" s="45" t="s">
        <v>550</v>
      </c>
      <c r="I12" s="45" t="s">
        <v>551</v>
      </c>
      <c r="J12" s="85" t="s">
        <v>37</v>
      </c>
      <c r="K12" s="45" t="s">
        <v>552</v>
      </c>
      <c r="L12" s="11">
        <v>1</v>
      </c>
      <c r="M12" s="11">
        <f>+L12</f>
        <v>1</v>
      </c>
      <c r="N12" s="11">
        <f>+L12</f>
        <v>1</v>
      </c>
      <c r="O12" s="11">
        <f>+L12</f>
        <v>1</v>
      </c>
      <c r="P12" s="35">
        <f>+L12</f>
        <v>1</v>
      </c>
      <c r="Q12" s="139">
        <f>IF(ISERROR(AJ12/AK12),0,AJ12/AK12)</f>
        <v>1</v>
      </c>
      <c r="R12" s="139">
        <f>IF(ISERROR(Q12/P12),0,(Q12/P12))</f>
        <v>1</v>
      </c>
      <c r="S12" s="139">
        <f>IF(R12&gt;=100%,100%,IF(R12=R12,R12))</f>
        <v>1</v>
      </c>
      <c r="T12" s="11">
        <f>+M12</f>
        <v>1</v>
      </c>
      <c r="U12" s="139">
        <f>IF(ISERROR(AL12/AM12),0,AL12/AM12)</f>
        <v>1</v>
      </c>
      <c r="V12" s="139">
        <f>IF(ISERROR(U12/T12),0,(U12/T12))</f>
        <v>1</v>
      </c>
      <c r="W12" s="139">
        <f>IF(V12&gt;=100%,100%,IF(V12=V12,V12))</f>
        <v>1</v>
      </c>
      <c r="X12" s="11">
        <f>+N12</f>
        <v>1</v>
      </c>
      <c r="Y12" s="139">
        <f>IF(ISERROR(AN12/AO12),0,AN12/AO12)</f>
        <v>1</v>
      </c>
      <c r="Z12" s="139">
        <f>IF(ISERROR(Y12/X12),0,(Y12/X12))</f>
        <v>1</v>
      </c>
      <c r="AA12" s="139">
        <f>IF(Z12&gt;=100%,100%,IF(Z12=Z12,Z12))</f>
        <v>1</v>
      </c>
      <c r="AB12" s="11">
        <f>+O12</f>
        <v>1</v>
      </c>
      <c r="AC12" s="139">
        <f>IF(ISERROR(AP12/AQ12),0,AP12/AQ12)</f>
        <v>0</v>
      </c>
      <c r="AD12" s="139">
        <f>IF(ISERROR(AC12/AB12),0,(AC12/AB12))</f>
        <v>0</v>
      </c>
      <c r="AE12" s="139">
        <f>IF(AD12&gt;=100%,100%,IF(AD12=AD12,AD12))</f>
        <v>0</v>
      </c>
      <c r="AF12" s="11">
        <v>1</v>
      </c>
      <c r="AG12" s="139">
        <f>+AVERAGE(Q12,U12,Y12,AC12)</f>
        <v>0.75</v>
      </c>
      <c r="AH12" s="139">
        <f>IF(ISERROR(AG12/AF12),0,(AG12/AF12))</f>
        <v>0.75</v>
      </c>
      <c r="AI12" s="139">
        <f>IF(AH12&gt;=100%,100%,IF(AH12=AH12,AH12))</f>
        <v>0.75</v>
      </c>
      <c r="AJ12" s="136">
        <v>3585</v>
      </c>
      <c r="AK12" s="136">
        <v>3585</v>
      </c>
      <c r="AL12" s="136">
        <v>80</v>
      </c>
      <c r="AM12" s="136">
        <v>80</v>
      </c>
      <c r="AN12" s="180">
        <v>65</v>
      </c>
      <c r="AO12" s="180">
        <v>65</v>
      </c>
      <c r="AP12" s="136"/>
      <c r="AQ12" s="136"/>
      <c r="AR12" s="136"/>
      <c r="AS12" s="136"/>
    </row>
    <row r="13" spans="1:45" ht="105" customHeight="1">
      <c r="A13" s="215"/>
      <c r="B13" s="215"/>
      <c r="C13" s="215"/>
      <c r="D13" s="215"/>
      <c r="E13" s="45" t="s">
        <v>108</v>
      </c>
      <c r="F13" s="45" t="s">
        <v>367</v>
      </c>
      <c r="G13" s="64" t="s">
        <v>299</v>
      </c>
      <c r="H13" s="45" t="s">
        <v>553</v>
      </c>
      <c r="I13" s="45" t="s">
        <v>554</v>
      </c>
      <c r="J13" s="85" t="s">
        <v>37</v>
      </c>
      <c r="K13" s="45" t="s">
        <v>300</v>
      </c>
      <c r="L13" s="11">
        <v>1</v>
      </c>
      <c r="M13" s="11">
        <f>+L13</f>
        <v>1</v>
      </c>
      <c r="N13" s="11">
        <f>+L13</f>
        <v>1</v>
      </c>
      <c r="O13" s="11">
        <f>+L13</f>
        <v>1</v>
      </c>
      <c r="P13" s="35">
        <f t="shared" ref="P13:P17" si="0">+L13</f>
        <v>1</v>
      </c>
      <c r="Q13" s="139">
        <f t="shared" ref="Q13:Q17" si="1">IF(ISERROR(AJ13/AK13),0,AJ13/AK13)</f>
        <v>1</v>
      </c>
      <c r="R13" s="139">
        <f t="shared" ref="R13:R17" si="2">IF(ISERROR(Q13/P13),0,(Q13/P13))</f>
        <v>1</v>
      </c>
      <c r="S13" s="139">
        <f t="shared" ref="S13:S17" si="3">IF(R13&gt;=100%,100%,IF(R13=R13,R13))</f>
        <v>1</v>
      </c>
      <c r="T13" s="11">
        <f t="shared" ref="T13:T17" si="4">+M13</f>
        <v>1</v>
      </c>
      <c r="U13" s="139">
        <f t="shared" ref="U13:U18" si="5">IF(ISERROR(AL13/AM13),0,AL13/AM13)</f>
        <v>1</v>
      </c>
      <c r="V13" s="139">
        <f t="shared" ref="V13:V19" si="6">IF(ISERROR(U13/T13),0,(U13/T13))</f>
        <v>1</v>
      </c>
      <c r="W13" s="139">
        <f t="shared" ref="W13:W19" si="7">IF(V13&gt;=100%,100%,IF(V13=V13,V13))</f>
        <v>1</v>
      </c>
      <c r="X13" s="11">
        <f t="shared" ref="X13:X17" si="8">+N13</f>
        <v>1</v>
      </c>
      <c r="Y13" s="139">
        <f t="shared" ref="Y13:Y17" si="9">IF(ISERROR(AN13/AO13),0,AN13/AO13)</f>
        <v>1</v>
      </c>
      <c r="Z13" s="139">
        <f t="shared" ref="Z13:Z17" si="10">IF(ISERROR(Y13/X13),0,(Y13/X13))</f>
        <v>1</v>
      </c>
      <c r="AA13" s="139">
        <f t="shared" ref="AA13:AA17" si="11">IF(Z13&gt;=100%,100%,IF(Z13=Z13,Z13))</f>
        <v>1</v>
      </c>
      <c r="AB13" s="11">
        <f t="shared" ref="AB13:AB17" si="12">+O13</f>
        <v>1</v>
      </c>
      <c r="AC13" s="139">
        <f t="shared" ref="AC13:AC17" si="13">IF(ISERROR(AP13/AQ13),0,AP13/AQ13)</f>
        <v>0</v>
      </c>
      <c r="AD13" s="139">
        <f t="shared" ref="AD13:AD17" si="14">IF(ISERROR(AC13/AB13),0,(AC13/AB13))</f>
        <v>0</v>
      </c>
      <c r="AE13" s="139">
        <f t="shared" ref="AE13:AE17" si="15">IF(AD13&gt;=100%,100%,IF(AD13=AD13,AD13))</f>
        <v>0</v>
      </c>
      <c r="AF13" s="11">
        <v>1</v>
      </c>
      <c r="AG13" s="139">
        <f t="shared" ref="AG13:AG17" si="16">+AVERAGE(Q13,U13,Y13,AC13)</f>
        <v>0.75</v>
      </c>
      <c r="AH13" s="139">
        <f t="shared" ref="AH13:AH17" si="17">IF(ISERROR(AG13/AF13),0,(AG13/AF13))</f>
        <v>0.75</v>
      </c>
      <c r="AI13" s="139">
        <f t="shared" ref="AI13:AI17" si="18">IF(AH13&gt;=100%,100%,IF(AH13=AH13,AH13))</f>
        <v>0.75</v>
      </c>
      <c r="AJ13" s="136">
        <v>7</v>
      </c>
      <c r="AK13" s="136">
        <v>7</v>
      </c>
      <c r="AL13" s="136">
        <v>18</v>
      </c>
      <c r="AM13" s="136">
        <v>18</v>
      </c>
      <c r="AN13" s="180">
        <v>51</v>
      </c>
      <c r="AO13" s="180">
        <v>51</v>
      </c>
      <c r="AP13" s="136"/>
      <c r="AQ13" s="136"/>
      <c r="AR13" s="136"/>
      <c r="AS13" s="136"/>
    </row>
    <row r="14" spans="1:45" ht="125.25" customHeight="1">
      <c r="A14" s="215"/>
      <c r="B14" s="215"/>
      <c r="C14" s="215"/>
      <c r="D14" s="215"/>
      <c r="E14" s="47" t="s">
        <v>103</v>
      </c>
      <c r="F14" s="47" t="s">
        <v>104</v>
      </c>
      <c r="G14" s="83" t="s">
        <v>48</v>
      </c>
      <c r="H14" s="83" t="s">
        <v>49</v>
      </c>
      <c r="I14" s="47" t="s">
        <v>50</v>
      </c>
      <c r="J14" s="84" t="s">
        <v>37</v>
      </c>
      <c r="K14" s="45" t="s">
        <v>555</v>
      </c>
      <c r="L14" s="11">
        <v>1</v>
      </c>
      <c r="M14" s="11">
        <v>1</v>
      </c>
      <c r="N14" s="11">
        <v>1</v>
      </c>
      <c r="O14" s="11">
        <v>1</v>
      </c>
      <c r="P14" s="35">
        <f t="shared" si="0"/>
        <v>1</v>
      </c>
      <c r="Q14" s="139">
        <f t="shared" si="1"/>
        <v>1</v>
      </c>
      <c r="R14" s="139">
        <f t="shared" si="2"/>
        <v>1</v>
      </c>
      <c r="S14" s="139">
        <f t="shared" si="3"/>
        <v>1</v>
      </c>
      <c r="T14" s="11">
        <f t="shared" si="4"/>
        <v>1</v>
      </c>
      <c r="U14" s="139">
        <f t="shared" si="5"/>
        <v>1</v>
      </c>
      <c r="V14" s="139">
        <f t="shared" si="6"/>
        <v>1</v>
      </c>
      <c r="W14" s="139">
        <f t="shared" si="7"/>
        <v>1</v>
      </c>
      <c r="X14" s="11">
        <f t="shared" si="8"/>
        <v>1</v>
      </c>
      <c r="Y14" s="139">
        <f t="shared" si="9"/>
        <v>1</v>
      </c>
      <c r="Z14" s="139">
        <f t="shared" si="10"/>
        <v>1</v>
      </c>
      <c r="AA14" s="139">
        <f t="shared" si="11"/>
        <v>1</v>
      </c>
      <c r="AB14" s="11">
        <f t="shared" si="12"/>
        <v>1</v>
      </c>
      <c r="AC14" s="139">
        <f t="shared" si="13"/>
        <v>0</v>
      </c>
      <c r="AD14" s="139">
        <f t="shared" si="14"/>
        <v>0</v>
      </c>
      <c r="AE14" s="139">
        <f t="shared" si="15"/>
        <v>0</v>
      </c>
      <c r="AF14" s="11">
        <v>1</v>
      </c>
      <c r="AG14" s="139">
        <f t="shared" si="16"/>
        <v>0.75</v>
      </c>
      <c r="AH14" s="139">
        <f t="shared" si="17"/>
        <v>0.75</v>
      </c>
      <c r="AI14" s="139">
        <f t="shared" si="18"/>
        <v>0.75</v>
      </c>
      <c r="AJ14" s="136">
        <v>4</v>
      </c>
      <c r="AK14" s="136">
        <v>4</v>
      </c>
      <c r="AL14" s="136">
        <v>4</v>
      </c>
      <c r="AM14" s="136">
        <v>4</v>
      </c>
      <c r="AN14" s="180">
        <v>12</v>
      </c>
      <c r="AO14" s="180">
        <v>12</v>
      </c>
      <c r="AP14" s="136"/>
      <c r="AQ14" s="136"/>
      <c r="AR14" s="136"/>
      <c r="AS14" s="136"/>
    </row>
    <row r="15" spans="1:45" ht="172.5" customHeight="1">
      <c r="A15" s="215"/>
      <c r="B15" s="215"/>
      <c r="C15" s="215"/>
      <c r="D15" s="215"/>
      <c r="E15" s="45" t="s">
        <v>90</v>
      </c>
      <c r="F15" s="45" t="s">
        <v>368</v>
      </c>
      <c r="G15" s="64" t="s">
        <v>556</v>
      </c>
      <c r="H15" s="45" t="s">
        <v>63</v>
      </c>
      <c r="I15" s="45" t="s">
        <v>557</v>
      </c>
      <c r="J15" s="85" t="s">
        <v>37</v>
      </c>
      <c r="K15" s="45" t="s">
        <v>558</v>
      </c>
      <c r="L15" s="11">
        <v>1</v>
      </c>
      <c r="M15" s="11">
        <f>+L15</f>
        <v>1</v>
      </c>
      <c r="N15" s="11">
        <f>+L15</f>
        <v>1</v>
      </c>
      <c r="O15" s="11">
        <f>+L15</f>
        <v>1</v>
      </c>
      <c r="P15" s="35">
        <f t="shared" si="0"/>
        <v>1</v>
      </c>
      <c r="Q15" s="139">
        <f t="shared" si="1"/>
        <v>1</v>
      </c>
      <c r="R15" s="139">
        <f t="shared" si="2"/>
        <v>1</v>
      </c>
      <c r="S15" s="139">
        <f t="shared" si="3"/>
        <v>1</v>
      </c>
      <c r="T15" s="11">
        <f t="shared" si="4"/>
        <v>1</v>
      </c>
      <c r="U15" s="139">
        <v>1</v>
      </c>
      <c r="V15" s="139">
        <f t="shared" si="6"/>
        <v>1</v>
      </c>
      <c r="W15" s="139">
        <f t="shared" si="7"/>
        <v>1</v>
      </c>
      <c r="X15" s="11">
        <f t="shared" si="8"/>
        <v>1</v>
      </c>
      <c r="Y15" s="139">
        <f t="shared" si="9"/>
        <v>1</v>
      </c>
      <c r="Z15" s="139">
        <f t="shared" si="10"/>
        <v>1</v>
      </c>
      <c r="AA15" s="139">
        <f t="shared" si="11"/>
        <v>1</v>
      </c>
      <c r="AB15" s="11">
        <f t="shared" si="12"/>
        <v>1</v>
      </c>
      <c r="AC15" s="139">
        <f t="shared" si="13"/>
        <v>0</v>
      </c>
      <c r="AD15" s="139">
        <f t="shared" si="14"/>
        <v>0</v>
      </c>
      <c r="AE15" s="139">
        <f t="shared" si="15"/>
        <v>0</v>
      </c>
      <c r="AF15" s="11">
        <v>1</v>
      </c>
      <c r="AG15" s="139">
        <f t="shared" si="16"/>
        <v>0.75</v>
      </c>
      <c r="AH15" s="139">
        <f t="shared" si="17"/>
        <v>0.75</v>
      </c>
      <c r="AI15" s="139">
        <f t="shared" si="18"/>
        <v>0.75</v>
      </c>
      <c r="AJ15" s="136">
        <v>21</v>
      </c>
      <c r="AK15" s="136">
        <v>21</v>
      </c>
      <c r="AL15" s="136">
        <v>0</v>
      </c>
      <c r="AM15" s="136">
        <v>0</v>
      </c>
      <c r="AN15" s="201">
        <v>335</v>
      </c>
      <c r="AO15" s="201">
        <v>335</v>
      </c>
      <c r="AP15" s="136"/>
      <c r="AQ15" s="136"/>
      <c r="AR15" s="136"/>
      <c r="AS15" s="136"/>
    </row>
    <row r="16" spans="1:45" ht="110.25" customHeight="1">
      <c r="A16" s="215"/>
      <c r="B16" s="215"/>
      <c r="C16" s="215"/>
      <c r="D16" s="215"/>
      <c r="E16" s="45" t="s">
        <v>64</v>
      </c>
      <c r="F16" s="46" t="s">
        <v>65</v>
      </c>
      <c r="G16" s="47" t="s">
        <v>177</v>
      </c>
      <c r="H16" s="48" t="s">
        <v>185</v>
      </c>
      <c r="I16" s="48" t="s">
        <v>285</v>
      </c>
      <c r="J16" s="38" t="s">
        <v>37</v>
      </c>
      <c r="K16" s="64" t="s">
        <v>150</v>
      </c>
      <c r="L16" s="11">
        <v>0.9</v>
      </c>
      <c r="M16" s="11">
        <f>+L16</f>
        <v>0.9</v>
      </c>
      <c r="N16" s="11">
        <f>+L16</f>
        <v>0.9</v>
      </c>
      <c r="O16" s="11">
        <f>+L16</f>
        <v>0.9</v>
      </c>
      <c r="P16" s="35">
        <f t="shared" si="0"/>
        <v>0.9</v>
      </c>
      <c r="Q16" s="139">
        <f t="shared" si="1"/>
        <v>1</v>
      </c>
      <c r="R16" s="139">
        <f t="shared" si="2"/>
        <v>1.1111111111111112</v>
      </c>
      <c r="S16" s="139">
        <f t="shared" si="3"/>
        <v>1</v>
      </c>
      <c r="T16" s="11">
        <f t="shared" si="4"/>
        <v>0.9</v>
      </c>
      <c r="U16" s="139">
        <f t="shared" si="5"/>
        <v>1</v>
      </c>
      <c r="V16" s="139">
        <f t="shared" si="6"/>
        <v>1.1111111111111112</v>
      </c>
      <c r="W16" s="139">
        <f t="shared" si="7"/>
        <v>1</v>
      </c>
      <c r="X16" s="11">
        <f t="shared" si="8"/>
        <v>0.9</v>
      </c>
      <c r="Y16" s="139">
        <f t="shared" si="9"/>
        <v>1</v>
      </c>
      <c r="Z16" s="139">
        <f t="shared" si="10"/>
        <v>1.1111111111111112</v>
      </c>
      <c r="AA16" s="139">
        <f t="shared" si="11"/>
        <v>1</v>
      </c>
      <c r="AB16" s="11">
        <f t="shared" si="12"/>
        <v>0.9</v>
      </c>
      <c r="AC16" s="139">
        <f t="shared" si="13"/>
        <v>0</v>
      </c>
      <c r="AD16" s="139">
        <f t="shared" si="14"/>
        <v>0</v>
      </c>
      <c r="AE16" s="139">
        <f t="shared" si="15"/>
        <v>0</v>
      </c>
      <c r="AF16" s="11">
        <v>0.9</v>
      </c>
      <c r="AG16" s="139">
        <f t="shared" si="16"/>
        <v>0.75</v>
      </c>
      <c r="AH16" s="139">
        <f t="shared" si="17"/>
        <v>0.83333333333333326</v>
      </c>
      <c r="AI16" s="139">
        <f t="shared" si="18"/>
        <v>0.83333333333333326</v>
      </c>
      <c r="AJ16" s="136">
        <v>1</v>
      </c>
      <c r="AK16" s="136">
        <v>1</v>
      </c>
      <c r="AL16" s="136">
        <v>8</v>
      </c>
      <c r="AM16" s="136">
        <v>8</v>
      </c>
      <c r="AN16" s="117">
        <v>8</v>
      </c>
      <c r="AO16" s="117">
        <v>8</v>
      </c>
      <c r="AP16" s="136"/>
      <c r="AQ16" s="136"/>
      <c r="AR16" s="136"/>
      <c r="AS16" s="136"/>
    </row>
    <row r="17" spans="1:45" ht="77.25" customHeight="1">
      <c r="A17" s="215"/>
      <c r="B17" s="215"/>
      <c r="C17" s="215"/>
      <c r="D17" s="215"/>
      <c r="E17" s="45" t="s">
        <v>42</v>
      </c>
      <c r="F17" s="54" t="s">
        <v>43</v>
      </c>
      <c r="G17" s="47" t="s">
        <v>178</v>
      </c>
      <c r="H17" s="55" t="s">
        <v>26</v>
      </c>
      <c r="I17" s="54" t="s">
        <v>27</v>
      </c>
      <c r="J17" s="38" t="s">
        <v>37</v>
      </c>
      <c r="K17" s="64" t="s">
        <v>151</v>
      </c>
      <c r="L17" s="11">
        <v>0.9</v>
      </c>
      <c r="M17" s="11">
        <f>+L17</f>
        <v>0.9</v>
      </c>
      <c r="N17" s="11">
        <f>+L17</f>
        <v>0.9</v>
      </c>
      <c r="O17" s="11">
        <f>+L17</f>
        <v>0.9</v>
      </c>
      <c r="P17" s="35">
        <f t="shared" si="0"/>
        <v>0.9</v>
      </c>
      <c r="Q17" s="139">
        <f t="shared" si="1"/>
        <v>1</v>
      </c>
      <c r="R17" s="139">
        <f t="shared" si="2"/>
        <v>1.1111111111111112</v>
      </c>
      <c r="S17" s="139">
        <f t="shared" si="3"/>
        <v>1</v>
      </c>
      <c r="T17" s="11">
        <f t="shared" si="4"/>
        <v>0.9</v>
      </c>
      <c r="U17" s="139">
        <f t="shared" si="5"/>
        <v>0.16666666666666666</v>
      </c>
      <c r="V17" s="139">
        <f t="shared" si="6"/>
        <v>0.18518518518518517</v>
      </c>
      <c r="W17" s="139">
        <f t="shared" si="7"/>
        <v>0.18518518518518517</v>
      </c>
      <c r="X17" s="11">
        <f t="shared" si="8"/>
        <v>0.9</v>
      </c>
      <c r="Y17" s="139">
        <f t="shared" si="9"/>
        <v>0.5</v>
      </c>
      <c r="Z17" s="139">
        <f t="shared" si="10"/>
        <v>0.55555555555555558</v>
      </c>
      <c r="AA17" s="139">
        <f t="shared" si="11"/>
        <v>0.55555555555555558</v>
      </c>
      <c r="AB17" s="11">
        <f t="shared" si="12"/>
        <v>0.9</v>
      </c>
      <c r="AC17" s="139">
        <f t="shared" si="13"/>
        <v>0</v>
      </c>
      <c r="AD17" s="139">
        <f t="shared" si="14"/>
        <v>0</v>
      </c>
      <c r="AE17" s="139">
        <f t="shared" si="15"/>
        <v>0</v>
      </c>
      <c r="AF17" s="11">
        <v>0.9</v>
      </c>
      <c r="AG17" s="139">
        <f t="shared" si="16"/>
        <v>0.41666666666666669</v>
      </c>
      <c r="AH17" s="139">
        <f t="shared" si="17"/>
        <v>0.46296296296296297</v>
      </c>
      <c r="AI17" s="139">
        <f t="shared" si="18"/>
        <v>0.46296296296296297</v>
      </c>
      <c r="AJ17" s="136">
        <v>2</v>
      </c>
      <c r="AK17" s="136">
        <v>2</v>
      </c>
      <c r="AL17" s="136">
        <v>1</v>
      </c>
      <c r="AM17" s="136">
        <v>6</v>
      </c>
      <c r="AN17" s="117">
        <v>1</v>
      </c>
      <c r="AO17" s="117">
        <v>2</v>
      </c>
      <c r="AP17" s="136"/>
      <c r="AQ17" s="136"/>
      <c r="AR17" s="136"/>
      <c r="AS17" s="136"/>
    </row>
    <row r="18" spans="1:45" ht="117.75" customHeight="1">
      <c r="A18" s="215"/>
      <c r="B18" s="215"/>
      <c r="C18" s="71" t="s">
        <v>56</v>
      </c>
      <c r="D18" s="71" t="s">
        <v>55</v>
      </c>
      <c r="E18" s="46" t="s">
        <v>138</v>
      </c>
      <c r="F18" s="46" t="s">
        <v>371</v>
      </c>
      <c r="G18" s="46" t="s">
        <v>233</v>
      </c>
      <c r="H18" s="46" t="s">
        <v>559</v>
      </c>
      <c r="I18" s="46" t="s">
        <v>130</v>
      </c>
      <c r="J18" s="46" t="s">
        <v>51</v>
      </c>
      <c r="K18" s="46" t="s">
        <v>301</v>
      </c>
      <c r="L18" s="11">
        <v>1</v>
      </c>
      <c r="M18" s="11">
        <f t="shared" ref="M18:M19" si="19">+L18</f>
        <v>1</v>
      </c>
      <c r="N18" s="11">
        <f t="shared" ref="N18:N19" si="20">+L18</f>
        <v>1</v>
      </c>
      <c r="O18" s="11">
        <f t="shared" ref="O18:O19" si="21">+L18</f>
        <v>1</v>
      </c>
      <c r="P18" s="35">
        <f t="shared" ref="P18:P19" si="22">+L18</f>
        <v>1</v>
      </c>
      <c r="Q18" s="139">
        <f t="shared" ref="Q18:Q19" si="23">IF(ISERROR(AJ18/AK18),0,AJ18/AK18)</f>
        <v>0</v>
      </c>
      <c r="R18" s="139">
        <f t="shared" ref="R18:R19" si="24">IF(ISERROR(Q18/P18),0,(Q18/P18))</f>
        <v>0</v>
      </c>
      <c r="S18" s="139">
        <f t="shared" ref="S18:S19" si="25">IF(R18&gt;=100%,100%,IF(R18=R18,R18))</f>
        <v>0</v>
      </c>
      <c r="T18" s="32">
        <v>1</v>
      </c>
      <c r="U18" s="139">
        <f t="shared" si="5"/>
        <v>1</v>
      </c>
      <c r="V18" s="139">
        <f t="shared" si="6"/>
        <v>1</v>
      </c>
      <c r="W18" s="139">
        <f t="shared" si="7"/>
        <v>1</v>
      </c>
      <c r="X18" s="11">
        <f t="shared" ref="X18:X19" si="26">+N18</f>
        <v>1</v>
      </c>
      <c r="Y18" s="139">
        <f t="shared" ref="Y18:Y19" si="27">IF(ISERROR(AN18/AO18),0,AN18/AO18)</f>
        <v>1</v>
      </c>
      <c r="Z18" s="139">
        <f t="shared" ref="Z18:Z19" si="28">IF(ISERROR(Y18/X18),0,(Y18/X18))</f>
        <v>1</v>
      </c>
      <c r="AA18" s="139">
        <f t="shared" ref="AA18:AA19" si="29">IF(Z18&gt;=100%,100%,IF(Z18=Z18,Z18))</f>
        <v>1</v>
      </c>
      <c r="AB18" s="11">
        <f t="shared" ref="AB18:AB19" si="30">+O18</f>
        <v>1</v>
      </c>
      <c r="AC18" s="139">
        <f t="shared" ref="AC18:AC19" si="31">IF(ISERROR(AP18/AQ18),0,AP18/AQ18)</f>
        <v>0</v>
      </c>
      <c r="AD18" s="139">
        <f t="shared" ref="AD18:AD19" si="32">IF(ISERROR(AC18/AB18),0,(AC18/AB18))</f>
        <v>0</v>
      </c>
      <c r="AE18" s="139">
        <f t="shared" ref="AE18:AE19" si="33">IF(AD18&gt;=100%,100%,IF(AD18=AD18,AD18))</f>
        <v>0</v>
      </c>
      <c r="AF18" s="11">
        <v>1</v>
      </c>
      <c r="AG18" s="139">
        <f t="shared" ref="AG18:AG19" si="34">+AVERAGE(Q18,U18,Y18,AC18)</f>
        <v>0.5</v>
      </c>
      <c r="AH18" s="139">
        <f t="shared" ref="AH18:AH19" si="35">IF(ISERROR(AG18/AF18),0,(AG18/AF18))</f>
        <v>0.5</v>
      </c>
      <c r="AI18" s="139">
        <f t="shared" ref="AI18:AI19" si="36">IF(AH18&gt;=100%,100%,IF(AH18=AH18,AH18))</f>
        <v>0.5</v>
      </c>
      <c r="AJ18" s="157">
        <v>913</v>
      </c>
      <c r="AK18" s="157">
        <v>0</v>
      </c>
      <c r="AL18" s="157">
        <v>5</v>
      </c>
      <c r="AM18" s="157">
        <v>5</v>
      </c>
      <c r="AN18" s="180">
        <v>8</v>
      </c>
      <c r="AO18" s="180">
        <v>8</v>
      </c>
      <c r="AP18" s="157"/>
      <c r="AQ18" s="157"/>
      <c r="AR18" s="157"/>
      <c r="AS18" s="157"/>
    </row>
    <row r="19" spans="1:45" ht="166.5" customHeight="1">
      <c r="A19" s="215"/>
      <c r="B19" s="215"/>
      <c r="C19" s="71" t="s">
        <v>35</v>
      </c>
      <c r="D19" s="13" t="s">
        <v>36</v>
      </c>
      <c r="E19" s="45" t="s">
        <v>139</v>
      </c>
      <c r="F19" s="45" t="s">
        <v>140</v>
      </c>
      <c r="G19" s="45" t="s">
        <v>128</v>
      </c>
      <c r="H19" s="45" t="s">
        <v>129</v>
      </c>
      <c r="I19" s="45" t="s">
        <v>130</v>
      </c>
      <c r="J19" s="45" t="s">
        <v>51</v>
      </c>
      <c r="K19" s="45" t="s">
        <v>141</v>
      </c>
      <c r="L19" s="11">
        <v>0.9</v>
      </c>
      <c r="M19" s="11">
        <f t="shared" si="19"/>
        <v>0.9</v>
      </c>
      <c r="N19" s="11">
        <f t="shared" si="20"/>
        <v>0.9</v>
      </c>
      <c r="O19" s="11">
        <f t="shared" si="21"/>
        <v>0.9</v>
      </c>
      <c r="P19" s="35">
        <f t="shared" si="22"/>
        <v>0.9</v>
      </c>
      <c r="Q19" s="139">
        <f t="shared" si="23"/>
        <v>1</v>
      </c>
      <c r="R19" s="139">
        <f t="shared" si="24"/>
        <v>1.1111111111111112</v>
      </c>
      <c r="S19" s="139">
        <f t="shared" si="25"/>
        <v>1</v>
      </c>
      <c r="T19" s="11">
        <v>0.9</v>
      </c>
      <c r="U19" s="139">
        <f>IF(ISERROR(AL19/AM19),0,AL19/AM19)</f>
        <v>0.86902286902286907</v>
      </c>
      <c r="V19" s="139">
        <f t="shared" si="6"/>
        <v>0.96558096558096562</v>
      </c>
      <c r="W19" s="139">
        <f t="shared" si="7"/>
        <v>0.96558096558096562</v>
      </c>
      <c r="X19" s="11">
        <f t="shared" si="26"/>
        <v>0.9</v>
      </c>
      <c r="Y19" s="139">
        <f t="shared" si="27"/>
        <v>0.85943060498220636</v>
      </c>
      <c r="Z19" s="139">
        <f t="shared" si="28"/>
        <v>0.95492289442467371</v>
      </c>
      <c r="AA19" s="139">
        <f t="shared" si="29"/>
        <v>0.95492289442467371</v>
      </c>
      <c r="AB19" s="11">
        <f t="shared" si="30"/>
        <v>0.9</v>
      </c>
      <c r="AC19" s="139">
        <f t="shared" si="31"/>
        <v>0</v>
      </c>
      <c r="AD19" s="139">
        <f t="shared" si="32"/>
        <v>0</v>
      </c>
      <c r="AE19" s="139">
        <f t="shared" si="33"/>
        <v>0</v>
      </c>
      <c r="AF19" s="11">
        <v>0.9</v>
      </c>
      <c r="AG19" s="139">
        <f t="shared" si="34"/>
        <v>0.6821133685012688</v>
      </c>
      <c r="AH19" s="139">
        <f t="shared" si="35"/>
        <v>0.75790374277918748</v>
      </c>
      <c r="AI19" s="139">
        <f t="shared" si="36"/>
        <v>0.75790374277918748</v>
      </c>
      <c r="AJ19" s="157">
        <v>1</v>
      </c>
      <c r="AK19" s="157">
        <v>1</v>
      </c>
      <c r="AL19" s="157">
        <v>418</v>
      </c>
      <c r="AM19" s="157">
        <v>481</v>
      </c>
      <c r="AN19" s="214">
        <v>483</v>
      </c>
      <c r="AO19" s="214">
        <v>562</v>
      </c>
      <c r="AP19" s="157"/>
      <c r="AQ19" s="157"/>
      <c r="AR19" s="157"/>
      <c r="AS19" s="157"/>
    </row>
    <row r="20" spans="1:45" ht="23.25">
      <c r="S20" s="161">
        <f>+AVERAGE(S12:S19)</f>
        <v>0.875</v>
      </c>
      <c r="T20" s="162"/>
      <c r="U20" s="162"/>
      <c r="V20" s="162"/>
      <c r="W20" s="161">
        <f t="shared" ref="W20:AE20" si="37">+AVERAGE(W12:W19)</f>
        <v>0.89384576884576883</v>
      </c>
      <c r="X20" s="162"/>
      <c r="Y20" s="162"/>
      <c r="Z20" s="162"/>
      <c r="AA20" s="161">
        <f t="shared" si="37"/>
        <v>0.93880980624752863</v>
      </c>
      <c r="AB20" s="162"/>
      <c r="AC20" s="162"/>
      <c r="AD20" s="162"/>
      <c r="AE20" s="161">
        <f t="shared" si="37"/>
        <v>0</v>
      </c>
    </row>
  </sheetData>
  <protectedRanges>
    <protectedRange sqref="AP12:AS17 AJ12:AM17" name="Rango1"/>
    <protectedRange sqref="AN12:AO17" name="Rango1_1"/>
  </protectedRanges>
  <autoFilter ref="A11:AS20"/>
  <mergeCells count="39">
    <mergeCell ref="AS9:AS11"/>
    <mergeCell ref="P10:S10"/>
    <mergeCell ref="T10:W10"/>
    <mergeCell ref="X10:AA10"/>
    <mergeCell ref="AB10:AE10"/>
    <mergeCell ref="AF10:AI10"/>
    <mergeCell ref="AJ10:AK10"/>
    <mergeCell ref="AL10:AM10"/>
    <mergeCell ref="AN10:AO10"/>
    <mergeCell ref="AP10:AQ10"/>
    <mergeCell ref="AR10:AR11"/>
    <mergeCell ref="P9:AI9"/>
    <mergeCell ref="AJ9:AK9"/>
    <mergeCell ref="AL9:AM9"/>
    <mergeCell ref="AN9:AO9"/>
    <mergeCell ref="AP9:AR9"/>
    <mergeCell ref="B6:D6"/>
    <mergeCell ref="A1:C2"/>
    <mergeCell ref="D1:L1"/>
    <mergeCell ref="D2:L2"/>
    <mergeCell ref="B4:D4"/>
    <mergeCell ref="B5:D5"/>
    <mergeCell ref="B7:D7"/>
    <mergeCell ref="A9:A11"/>
    <mergeCell ref="B9:B11"/>
    <mergeCell ref="C9:C11"/>
    <mergeCell ref="D9:D11"/>
    <mergeCell ref="F9:F11"/>
    <mergeCell ref="G9:J9"/>
    <mergeCell ref="L9:O9"/>
    <mergeCell ref="G10:G11"/>
    <mergeCell ref="H10:I10"/>
    <mergeCell ref="J10:J11"/>
    <mergeCell ref="K10:K11"/>
    <mergeCell ref="E9:E11"/>
    <mergeCell ref="C12:C17"/>
    <mergeCell ref="D12:D17"/>
    <mergeCell ref="B12:B19"/>
    <mergeCell ref="A12:A19"/>
  </mergeCells>
  <conditionalFormatting sqref="U12:W19">
    <cfRule type="cellIs" dxfId="122" priority="106" stopIfTrue="1" operator="lessThanOrEqual">
      <formula>0.49</formula>
    </cfRule>
    <cfRule type="cellIs" dxfId="121" priority="107" stopIfTrue="1" operator="between">
      <formula>0.5</formula>
      <formula>0.899999999999999</formula>
    </cfRule>
    <cfRule type="cellIs" dxfId="120" priority="108" stopIfTrue="1" operator="greaterThanOrEqual">
      <formula>0.9</formula>
    </cfRule>
  </conditionalFormatting>
  <conditionalFormatting sqref="Y12:AA19">
    <cfRule type="cellIs" dxfId="119" priority="100" stopIfTrue="1" operator="lessThanOrEqual">
      <formula>0.49</formula>
    </cfRule>
    <cfRule type="cellIs" dxfId="118" priority="101" stopIfTrue="1" operator="between">
      <formula>0.5</formula>
      <formula>0.8999999999999</formula>
    </cfRule>
    <cfRule type="cellIs" dxfId="117" priority="102" stopIfTrue="1" operator="greaterThanOrEqual">
      <formula>0.9</formula>
    </cfRule>
  </conditionalFormatting>
  <conditionalFormatting sqref="AC12:AE19">
    <cfRule type="cellIs" dxfId="116" priority="25" stopIfTrue="1" operator="lessThanOrEqual">
      <formula>0.49</formula>
    </cfRule>
    <cfRule type="cellIs" dxfId="115" priority="26" stopIfTrue="1" operator="between">
      <formula>0.5</formula>
      <formula>0.89</formula>
    </cfRule>
    <cfRule type="cellIs" dxfId="114" priority="27" stopIfTrue="1" operator="greaterThanOrEqual">
      <formula>0.9</formula>
    </cfRule>
  </conditionalFormatting>
  <conditionalFormatting sqref="Q12:S19">
    <cfRule type="cellIs" dxfId="113" priority="112" stopIfTrue="1" operator="lessThanOrEqual">
      <formula>0.49</formula>
    </cfRule>
    <cfRule type="cellIs" dxfId="112" priority="113" stopIfTrue="1" operator="between">
      <formula>0.5</formula>
      <formula>0.899999999999999</formula>
    </cfRule>
    <cfRule type="cellIs" dxfId="111" priority="114" stopIfTrue="1" operator="greaterThanOrEqual">
      <formula>0.9</formula>
    </cfRule>
  </conditionalFormatting>
  <conditionalFormatting sqref="AG12:AI19">
    <cfRule type="cellIs" dxfId="110" priority="88" stopIfTrue="1" operator="lessThanOrEqual">
      <formula>0.49</formula>
    </cfRule>
    <cfRule type="cellIs" dxfId="109" priority="89" stopIfTrue="1" operator="between">
      <formula>0.5</formula>
      <formula>0.899999999999999</formula>
    </cfRule>
    <cfRule type="cellIs" dxfId="108" priority="90" stopIfTrue="1" operator="greaterThanOrEqual">
      <formula>0.9</formula>
    </cfRule>
  </conditionalFormatting>
  <pageMargins left="0.7" right="0.7" top="0.75" bottom="0.75" header="0.3" footer="0.3"/>
  <pageSetup scale="13" orientation="portrait" horizontalDpi="4294967294" verticalDpi="4294967294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S22"/>
  <sheetViews>
    <sheetView topLeftCell="AA1" zoomScale="64" zoomScaleNormal="64" workbookViewId="0">
      <selection activeCell="AP8" sqref="AP8"/>
    </sheetView>
  </sheetViews>
  <sheetFormatPr baseColWidth="10" defaultRowHeight="15"/>
  <cols>
    <col min="1" max="1" width="19.7109375" customWidth="1"/>
    <col min="2" max="2" width="18.42578125" customWidth="1"/>
    <col min="3" max="3" width="15.85546875" customWidth="1"/>
    <col min="4" max="4" width="25" customWidth="1"/>
    <col min="5" max="5" width="46.28515625" customWidth="1"/>
    <col min="6" max="6" width="28.85546875" customWidth="1"/>
    <col min="7" max="7" width="18.5703125" customWidth="1"/>
    <col min="8" max="8" width="19.85546875" customWidth="1"/>
    <col min="9" max="9" width="15.140625" customWidth="1"/>
    <col min="10" max="10" width="11.42578125" customWidth="1"/>
    <col min="11" max="11" width="14" customWidth="1"/>
    <col min="12" max="15" width="6.85546875" customWidth="1"/>
    <col min="24" max="35" width="11.42578125" customWidth="1"/>
    <col min="36" max="45" width="23" customWidth="1"/>
  </cols>
  <sheetData>
    <row r="1" spans="1:45" ht="32.25" customHeight="1">
      <c r="A1" s="229"/>
      <c r="B1" s="230"/>
      <c r="C1" s="231"/>
      <c r="D1" s="235" t="s">
        <v>19</v>
      </c>
      <c r="E1" s="236"/>
      <c r="F1" s="236"/>
      <c r="G1" s="236"/>
      <c r="H1" s="236"/>
      <c r="I1" s="236"/>
      <c r="J1" s="236"/>
      <c r="K1" s="236"/>
      <c r="L1" s="236"/>
    </row>
    <row r="2" spans="1:45" ht="32.25" customHeight="1" thickBot="1">
      <c r="A2" s="232"/>
      <c r="B2" s="233"/>
      <c r="C2" s="234"/>
      <c r="D2" s="237" t="s">
        <v>18</v>
      </c>
      <c r="E2" s="238"/>
      <c r="F2" s="238"/>
      <c r="G2" s="238"/>
      <c r="H2" s="238"/>
      <c r="I2" s="238"/>
      <c r="J2" s="238"/>
      <c r="K2" s="238"/>
      <c r="L2" s="238"/>
    </row>
    <row r="3" spans="1:45" ht="12.75" customHeight="1" thickBot="1">
      <c r="A3" s="2"/>
      <c r="B3" s="3"/>
      <c r="C3" s="3"/>
      <c r="D3" s="4"/>
      <c r="E3" s="4"/>
      <c r="F3" s="4"/>
      <c r="G3" s="4"/>
      <c r="H3" s="4"/>
      <c r="I3" s="4"/>
      <c r="J3" s="4"/>
      <c r="K3" s="4"/>
      <c r="L3" s="4"/>
    </row>
    <row r="4" spans="1:45" ht="12.75" customHeight="1">
      <c r="A4" s="16" t="s">
        <v>20</v>
      </c>
      <c r="B4" s="239" t="s">
        <v>87</v>
      </c>
      <c r="C4" s="239"/>
      <c r="D4" s="240"/>
      <c r="E4" s="17"/>
      <c r="F4" s="17"/>
      <c r="G4" s="17"/>
      <c r="H4" s="17"/>
      <c r="I4" s="17"/>
      <c r="J4" s="4"/>
      <c r="K4" s="4"/>
      <c r="L4" s="4"/>
    </row>
    <row r="5" spans="1:45" ht="12.75" customHeight="1">
      <c r="A5" s="18" t="s">
        <v>22</v>
      </c>
      <c r="B5" s="241" t="s">
        <v>610</v>
      </c>
      <c r="C5" s="241"/>
      <c r="D5" s="242"/>
      <c r="E5" s="17"/>
      <c r="F5" s="17"/>
      <c r="G5" s="17"/>
      <c r="H5" s="17"/>
      <c r="I5" s="17"/>
      <c r="J5" s="4"/>
      <c r="K5" s="4"/>
      <c r="L5" s="4"/>
    </row>
    <row r="6" spans="1:45" ht="23.25" customHeight="1">
      <c r="A6" s="18" t="s">
        <v>23</v>
      </c>
      <c r="B6" s="241" t="s">
        <v>124</v>
      </c>
      <c r="C6" s="241"/>
      <c r="D6" s="242"/>
      <c r="E6" s="17"/>
      <c r="F6" s="17"/>
      <c r="G6" s="17"/>
      <c r="H6" s="17"/>
      <c r="I6" s="17"/>
      <c r="J6" s="4"/>
      <c r="K6" s="4"/>
      <c r="L6" s="4"/>
    </row>
    <row r="7" spans="1:45" ht="12.75" customHeight="1" thickBot="1">
      <c r="A7" s="19" t="s">
        <v>25</v>
      </c>
      <c r="B7" s="241" t="s">
        <v>610</v>
      </c>
      <c r="C7" s="241"/>
      <c r="D7" s="242"/>
      <c r="E7" s="17"/>
      <c r="F7" s="17"/>
      <c r="G7" s="17"/>
      <c r="H7" s="17"/>
      <c r="I7" s="17"/>
      <c r="J7" s="4"/>
      <c r="K7" s="4"/>
      <c r="L7" s="4"/>
    </row>
    <row r="8" spans="1:45" ht="12.75" customHeight="1" thickBot="1">
      <c r="A8" s="2"/>
      <c r="B8" s="3"/>
      <c r="C8" s="3"/>
      <c r="D8" s="4"/>
      <c r="E8" s="4"/>
      <c r="F8" s="4"/>
      <c r="G8" s="4"/>
      <c r="H8" s="4"/>
      <c r="I8" s="4"/>
      <c r="J8" s="4"/>
      <c r="K8" s="4"/>
      <c r="L8" s="4"/>
    </row>
    <row r="9" spans="1:45" s="1" customFormat="1" ht="36" customHeight="1">
      <c r="A9" s="246" t="s">
        <v>0</v>
      </c>
      <c r="B9" s="222" t="s">
        <v>1</v>
      </c>
      <c r="C9" s="222" t="s">
        <v>31</v>
      </c>
      <c r="D9" s="222" t="s">
        <v>2</v>
      </c>
      <c r="E9" s="222" t="s">
        <v>11</v>
      </c>
      <c r="F9" s="222" t="s">
        <v>3</v>
      </c>
      <c r="G9" s="225" t="s">
        <v>4</v>
      </c>
      <c r="H9" s="225"/>
      <c r="I9" s="225"/>
      <c r="J9" s="225"/>
      <c r="K9" s="20"/>
      <c r="L9" s="225" t="s">
        <v>12</v>
      </c>
      <c r="M9" s="225"/>
      <c r="N9" s="225"/>
      <c r="O9" s="225"/>
      <c r="P9" s="217" t="s">
        <v>12</v>
      </c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49" t="s">
        <v>779</v>
      </c>
      <c r="AK9" s="249"/>
      <c r="AL9" s="249" t="s">
        <v>780</v>
      </c>
      <c r="AM9" s="249"/>
      <c r="AN9" s="249" t="s">
        <v>781</v>
      </c>
      <c r="AO9" s="249"/>
      <c r="AP9" s="249" t="s">
        <v>782</v>
      </c>
      <c r="AQ9" s="249"/>
      <c r="AR9" s="249"/>
      <c r="AS9" s="250" t="s">
        <v>783</v>
      </c>
    </row>
    <row r="10" spans="1:45" s="1" customFormat="1" ht="34.5" customHeight="1">
      <c r="A10" s="247"/>
      <c r="B10" s="223"/>
      <c r="C10" s="223"/>
      <c r="D10" s="223"/>
      <c r="E10" s="223"/>
      <c r="F10" s="223"/>
      <c r="G10" s="217" t="s">
        <v>5</v>
      </c>
      <c r="H10" s="217" t="s">
        <v>6</v>
      </c>
      <c r="I10" s="217"/>
      <c r="J10" s="217" t="s">
        <v>7</v>
      </c>
      <c r="K10" s="217" t="s">
        <v>10</v>
      </c>
      <c r="L10" s="130" t="s">
        <v>757</v>
      </c>
      <c r="M10" s="130" t="s">
        <v>758</v>
      </c>
      <c r="N10" s="130" t="s">
        <v>759</v>
      </c>
      <c r="O10" s="130" t="s">
        <v>760</v>
      </c>
      <c r="P10" s="243" t="s">
        <v>13</v>
      </c>
      <c r="Q10" s="244"/>
      <c r="R10" s="244"/>
      <c r="S10" s="245"/>
      <c r="T10" s="243" t="s">
        <v>14</v>
      </c>
      <c r="U10" s="244"/>
      <c r="V10" s="244"/>
      <c r="W10" s="245"/>
      <c r="X10" s="243" t="s">
        <v>15</v>
      </c>
      <c r="Y10" s="244"/>
      <c r="Z10" s="244"/>
      <c r="AA10" s="245"/>
      <c r="AB10" s="217" t="s">
        <v>16</v>
      </c>
      <c r="AC10" s="217"/>
      <c r="AD10" s="217"/>
      <c r="AE10" s="217"/>
      <c r="AF10" s="217" t="s">
        <v>776</v>
      </c>
      <c r="AG10" s="217"/>
      <c r="AH10" s="217"/>
      <c r="AI10" s="217"/>
      <c r="AJ10" s="253" t="s">
        <v>784</v>
      </c>
      <c r="AK10" s="253"/>
      <c r="AL10" s="253" t="s">
        <v>784</v>
      </c>
      <c r="AM10" s="253"/>
      <c r="AN10" s="253" t="s">
        <v>784</v>
      </c>
      <c r="AO10" s="253"/>
      <c r="AP10" s="253" t="s">
        <v>784</v>
      </c>
      <c r="AQ10" s="253"/>
      <c r="AR10" s="253" t="s">
        <v>785</v>
      </c>
      <c r="AS10" s="251"/>
    </row>
    <row r="11" spans="1:45" s="1" customFormat="1" ht="51" customHeight="1">
      <c r="A11" s="248"/>
      <c r="B11" s="224"/>
      <c r="C11" s="224"/>
      <c r="D11" s="224"/>
      <c r="E11" s="224"/>
      <c r="F11" s="224"/>
      <c r="G11" s="228"/>
      <c r="H11" s="23" t="s">
        <v>8</v>
      </c>
      <c r="I11" s="23" t="s">
        <v>9</v>
      </c>
      <c r="J11" s="228"/>
      <c r="K11" s="228"/>
      <c r="L11" s="23" t="s">
        <v>17</v>
      </c>
      <c r="M11" s="23" t="s">
        <v>17</v>
      </c>
      <c r="N11" s="23" t="s">
        <v>17</v>
      </c>
      <c r="O11" s="23" t="s">
        <v>17</v>
      </c>
      <c r="P11" s="135" t="s">
        <v>17</v>
      </c>
      <c r="Q11" s="135" t="s">
        <v>773</v>
      </c>
      <c r="R11" s="138" t="s">
        <v>774</v>
      </c>
      <c r="S11" s="138" t="s">
        <v>775</v>
      </c>
      <c r="T11" s="135" t="s">
        <v>17</v>
      </c>
      <c r="U11" s="135" t="s">
        <v>773</v>
      </c>
      <c r="V11" s="138" t="s">
        <v>774</v>
      </c>
      <c r="W11" s="138" t="s">
        <v>775</v>
      </c>
      <c r="X11" s="135" t="s">
        <v>17</v>
      </c>
      <c r="Y11" s="135" t="s">
        <v>773</v>
      </c>
      <c r="Z11" s="138" t="s">
        <v>774</v>
      </c>
      <c r="AA11" s="138" t="s">
        <v>775</v>
      </c>
      <c r="AB11" s="135" t="s">
        <v>17</v>
      </c>
      <c r="AC11" s="135" t="s">
        <v>773</v>
      </c>
      <c r="AD11" s="138" t="s">
        <v>774</v>
      </c>
      <c r="AE11" s="138" t="s">
        <v>775</v>
      </c>
      <c r="AF11" s="135" t="s">
        <v>17</v>
      </c>
      <c r="AG11" s="135" t="s">
        <v>777</v>
      </c>
      <c r="AH11" s="135" t="s">
        <v>778</v>
      </c>
      <c r="AI11" s="140" t="s">
        <v>775</v>
      </c>
      <c r="AJ11" s="141" t="s">
        <v>8</v>
      </c>
      <c r="AK11" s="141" t="s">
        <v>9</v>
      </c>
      <c r="AL11" s="141" t="s">
        <v>8</v>
      </c>
      <c r="AM11" s="141" t="s">
        <v>9</v>
      </c>
      <c r="AN11" s="141" t="s">
        <v>8</v>
      </c>
      <c r="AO11" s="141" t="s">
        <v>9</v>
      </c>
      <c r="AP11" s="141" t="s">
        <v>8</v>
      </c>
      <c r="AQ11" s="141" t="s">
        <v>9</v>
      </c>
      <c r="AR11" s="254"/>
      <c r="AS11" s="252"/>
    </row>
    <row r="12" spans="1:45" ht="63.75">
      <c r="A12" s="215" t="s">
        <v>29</v>
      </c>
      <c r="B12" s="215" t="s">
        <v>125</v>
      </c>
      <c r="C12" s="215" t="s">
        <v>32</v>
      </c>
      <c r="D12" s="309" t="s">
        <v>126</v>
      </c>
      <c r="E12" s="45" t="s">
        <v>369</v>
      </c>
      <c r="F12" s="45" t="s">
        <v>127</v>
      </c>
      <c r="G12" s="64" t="s">
        <v>128</v>
      </c>
      <c r="H12" s="64" t="s">
        <v>129</v>
      </c>
      <c r="I12" s="45" t="s">
        <v>130</v>
      </c>
      <c r="J12" s="85" t="s">
        <v>51</v>
      </c>
      <c r="K12" s="45" t="s">
        <v>131</v>
      </c>
      <c r="L12" s="11">
        <v>0.9</v>
      </c>
      <c r="M12" s="11">
        <v>0.9</v>
      </c>
      <c r="N12" s="11">
        <v>0.9</v>
      </c>
      <c r="O12" s="11">
        <v>0.9</v>
      </c>
      <c r="P12" s="35">
        <f>+L12</f>
        <v>0.9</v>
      </c>
      <c r="Q12" s="139">
        <f>IF(ISERROR(AJ12/AK12),0,AJ12/AK12)</f>
        <v>0.84788732394366195</v>
      </c>
      <c r="R12" s="139">
        <f>IF(ISERROR(Q12/P12),0,(Q12/P12))</f>
        <v>0.9420970266040688</v>
      </c>
      <c r="S12" s="139">
        <f>IF(R12&gt;=100%,100%,IF(R12=R12,R12))</f>
        <v>0.9420970266040688</v>
      </c>
      <c r="T12" s="11">
        <f>+M12</f>
        <v>0.9</v>
      </c>
      <c r="U12" s="139">
        <f>IF(ISERROR(AL12/AM12),0,AL12/AM12)</f>
        <v>1</v>
      </c>
      <c r="V12" s="139">
        <f>IF(ISERROR(U12/T12),0,(U12/T12))</f>
        <v>1.1111111111111112</v>
      </c>
      <c r="W12" s="139">
        <f>IF(V12&gt;=100%,100%,IF(V12=V12,V12))</f>
        <v>1</v>
      </c>
      <c r="X12" s="11">
        <f>+N12</f>
        <v>0.9</v>
      </c>
      <c r="Y12" s="139">
        <f>IF(ISERROR(AN12/AO12),0,AN12/AO12)</f>
        <v>0.90569744597249513</v>
      </c>
      <c r="Z12" s="139">
        <f>IF(ISERROR(Y12/X12),0,(Y12/X12))</f>
        <v>1.0063304955249945</v>
      </c>
      <c r="AA12" s="139">
        <f>IF(Z12&gt;=100%,100%,IF(Z12=Z12,Z12))</f>
        <v>1</v>
      </c>
      <c r="AB12" s="11">
        <f>+O12</f>
        <v>0.9</v>
      </c>
      <c r="AC12" s="139">
        <f>IF(ISERROR(AP12/AQ12),0,AP12/AQ12)</f>
        <v>0</v>
      </c>
      <c r="AD12" s="139">
        <f>IF(ISERROR(AC12/AB12),0,(AC12/AB12))</f>
        <v>0</v>
      </c>
      <c r="AE12" s="139">
        <f>IF(AD12&gt;=100%,100%,IF(AD12=AD12,AD12))</f>
        <v>0</v>
      </c>
      <c r="AF12" s="11">
        <v>1</v>
      </c>
      <c r="AG12" s="139">
        <f>+AVERAGE(Q12,U12,Y12,AC12)</f>
        <v>0.68839619247903927</v>
      </c>
      <c r="AH12" s="139">
        <f>IF(ISERROR(AG12/AF12),0,(AG12/AF12))</f>
        <v>0.68839619247903927</v>
      </c>
      <c r="AI12" s="139">
        <f>IF(AH12&gt;=100%,100%,IF(AH12=AH12,AH12))</f>
        <v>0.68839619247903927</v>
      </c>
      <c r="AJ12" s="136">
        <v>602</v>
      </c>
      <c r="AK12" s="136">
        <v>710</v>
      </c>
      <c r="AL12" s="136">
        <v>771</v>
      </c>
      <c r="AM12" s="136">
        <v>771</v>
      </c>
      <c r="AN12" s="201">
        <v>461</v>
      </c>
      <c r="AO12" s="201">
        <v>509</v>
      </c>
      <c r="AP12" s="136"/>
      <c r="AQ12" s="136"/>
      <c r="AR12" s="136"/>
      <c r="AS12" s="136"/>
    </row>
    <row r="13" spans="1:45" ht="51">
      <c r="A13" s="215"/>
      <c r="B13" s="215"/>
      <c r="C13" s="215"/>
      <c r="D13" s="309"/>
      <c r="E13" s="45" t="s">
        <v>132</v>
      </c>
      <c r="F13" s="45" t="s">
        <v>127</v>
      </c>
      <c r="G13" s="64" t="s">
        <v>128</v>
      </c>
      <c r="H13" s="64" t="s">
        <v>129</v>
      </c>
      <c r="I13" s="45" t="s">
        <v>130</v>
      </c>
      <c r="J13" s="85" t="s">
        <v>51</v>
      </c>
      <c r="K13" s="45" t="s">
        <v>131</v>
      </c>
      <c r="L13" s="11">
        <v>0.9</v>
      </c>
      <c r="M13" s="11">
        <v>0.9</v>
      </c>
      <c r="N13" s="11">
        <v>0.9</v>
      </c>
      <c r="O13" s="11">
        <v>0.9</v>
      </c>
      <c r="P13" s="35">
        <f t="shared" ref="P13:P20" si="0">+L13</f>
        <v>0.9</v>
      </c>
      <c r="Q13" s="139">
        <f t="shared" ref="Q13:Q20" si="1">IF(ISERROR(AJ13/AK13),0,AJ13/AK13)</f>
        <v>0.99927797833935017</v>
      </c>
      <c r="R13" s="139">
        <f t="shared" ref="R13:R20" si="2">IF(ISERROR(Q13/P13),0,(Q13/P13))</f>
        <v>1.1103088648215003</v>
      </c>
      <c r="S13" s="139">
        <f t="shared" ref="S13:S20" si="3">IF(R13&gt;=100%,100%,IF(R13=R13,R13))</f>
        <v>1</v>
      </c>
      <c r="T13" s="11">
        <f t="shared" ref="T13:T20" si="4">+M13</f>
        <v>0.9</v>
      </c>
      <c r="U13" s="139">
        <f t="shared" ref="U13:U20" si="5">IF(ISERROR(AL13/AM13),0,AL13/AM13)</f>
        <v>0.97862957937584805</v>
      </c>
      <c r="V13" s="139">
        <f t="shared" ref="V13:V20" si="6">IF(ISERROR(U13/T13),0,(U13/T13))</f>
        <v>1.0873661993064978</v>
      </c>
      <c r="W13" s="139">
        <f t="shared" ref="W13:W20" si="7">IF(V13&gt;=100%,100%,IF(V13=V13,V13))</f>
        <v>1</v>
      </c>
      <c r="X13" s="11">
        <f t="shared" ref="X13:X20" si="8">+N13</f>
        <v>0.9</v>
      </c>
      <c r="Y13" s="139">
        <f t="shared" ref="Y13:Y20" si="9">IF(ISERROR(AN13/AO13),0,AN13/AO13)</f>
        <v>0.96241313960833863</v>
      </c>
      <c r="Z13" s="139">
        <f t="shared" ref="Z13:Z20" si="10">IF(ISERROR(Y13/X13),0,(Y13/X13))</f>
        <v>1.0693479328981541</v>
      </c>
      <c r="AA13" s="139">
        <f t="shared" ref="AA13:AA20" si="11">IF(Z13&gt;=100%,100%,IF(Z13=Z13,Z13))</f>
        <v>1</v>
      </c>
      <c r="AB13" s="11">
        <f t="shared" ref="AB13:AB20" si="12">+O13</f>
        <v>0.9</v>
      </c>
      <c r="AC13" s="139">
        <f t="shared" ref="AC13:AC20" si="13">IF(ISERROR(AP13/AQ13),0,AP13/AQ13)</f>
        <v>0</v>
      </c>
      <c r="AD13" s="139">
        <f t="shared" ref="AD13:AD20" si="14">IF(ISERROR(AC13/AB13),0,(AC13/AB13))</f>
        <v>0</v>
      </c>
      <c r="AE13" s="139">
        <f t="shared" ref="AE13:AE20" si="15">IF(AD13&gt;=100%,100%,IF(AD13=AD13,AD13))</f>
        <v>0</v>
      </c>
      <c r="AF13" s="11">
        <v>1</v>
      </c>
      <c r="AG13" s="139">
        <f t="shared" ref="AG13:AG20" si="16">+AVERAGE(Q13,U13,Y13,AC13)</f>
        <v>0.73508017433088413</v>
      </c>
      <c r="AH13" s="139">
        <f t="shared" ref="AH13:AH20" si="17">IF(ISERROR(AG13/AF13),0,(AG13/AF13))</f>
        <v>0.73508017433088413</v>
      </c>
      <c r="AI13" s="139">
        <f t="shared" ref="AI13:AI20" si="18">IF(AH13&gt;=100%,100%,IF(AH13=AH13,AH13))</f>
        <v>0.73508017433088413</v>
      </c>
      <c r="AJ13" s="136">
        <v>2768</v>
      </c>
      <c r="AK13" s="136">
        <v>2770</v>
      </c>
      <c r="AL13" s="151">
        <v>2885</v>
      </c>
      <c r="AM13" s="151">
        <v>2948</v>
      </c>
      <c r="AN13" s="201">
        <v>3047</v>
      </c>
      <c r="AO13" s="201">
        <v>3166</v>
      </c>
      <c r="AP13" s="136"/>
      <c r="AQ13" s="136"/>
      <c r="AR13" s="136"/>
      <c r="AS13" s="136"/>
    </row>
    <row r="14" spans="1:45" ht="79.5" customHeight="1">
      <c r="A14" s="215"/>
      <c r="B14" s="215"/>
      <c r="C14" s="215"/>
      <c r="D14" s="309"/>
      <c r="E14" s="45" t="s">
        <v>370</v>
      </c>
      <c r="F14" s="45" t="s">
        <v>133</v>
      </c>
      <c r="G14" s="64" t="s">
        <v>128</v>
      </c>
      <c r="H14" s="64" t="s">
        <v>129</v>
      </c>
      <c r="I14" s="45" t="s">
        <v>130</v>
      </c>
      <c r="J14" s="85" t="s">
        <v>51</v>
      </c>
      <c r="K14" s="45" t="s">
        <v>134</v>
      </c>
      <c r="L14" s="11">
        <v>0.9</v>
      </c>
      <c r="M14" s="11">
        <v>0.9</v>
      </c>
      <c r="N14" s="11">
        <v>0.9</v>
      </c>
      <c r="O14" s="11">
        <v>0.9</v>
      </c>
      <c r="P14" s="35">
        <f t="shared" si="0"/>
        <v>0.9</v>
      </c>
      <c r="Q14" s="139">
        <f t="shared" si="1"/>
        <v>1</v>
      </c>
      <c r="R14" s="139">
        <f t="shared" si="2"/>
        <v>1.1111111111111112</v>
      </c>
      <c r="S14" s="139">
        <f t="shared" si="3"/>
        <v>1</v>
      </c>
      <c r="T14" s="11">
        <f t="shared" si="4"/>
        <v>0.9</v>
      </c>
      <c r="U14" s="139">
        <f t="shared" si="5"/>
        <v>1</v>
      </c>
      <c r="V14" s="139">
        <f t="shared" si="6"/>
        <v>1.1111111111111112</v>
      </c>
      <c r="W14" s="139">
        <f t="shared" si="7"/>
        <v>1</v>
      </c>
      <c r="X14" s="11">
        <f t="shared" si="8"/>
        <v>0.9</v>
      </c>
      <c r="Y14" s="139">
        <f t="shared" si="9"/>
        <v>1</v>
      </c>
      <c r="Z14" s="139">
        <f t="shared" si="10"/>
        <v>1.1111111111111112</v>
      </c>
      <c r="AA14" s="139">
        <f t="shared" si="11"/>
        <v>1</v>
      </c>
      <c r="AB14" s="11">
        <f t="shared" si="12"/>
        <v>0.9</v>
      </c>
      <c r="AC14" s="139">
        <f t="shared" si="13"/>
        <v>0</v>
      </c>
      <c r="AD14" s="139">
        <f t="shared" si="14"/>
        <v>0</v>
      </c>
      <c r="AE14" s="139">
        <f t="shared" si="15"/>
        <v>0</v>
      </c>
      <c r="AF14" s="11">
        <v>1</v>
      </c>
      <c r="AG14" s="139">
        <f t="shared" si="16"/>
        <v>0.75</v>
      </c>
      <c r="AH14" s="139">
        <f t="shared" si="17"/>
        <v>0.75</v>
      </c>
      <c r="AI14" s="139">
        <f t="shared" si="18"/>
        <v>0.75</v>
      </c>
      <c r="AJ14" s="136">
        <v>16</v>
      </c>
      <c r="AK14" s="136">
        <v>16</v>
      </c>
      <c r="AL14" s="152">
        <v>9</v>
      </c>
      <c r="AM14" s="152">
        <v>9</v>
      </c>
      <c r="AN14" s="180">
        <v>5</v>
      </c>
      <c r="AO14" s="180">
        <v>5</v>
      </c>
      <c r="AP14" s="136"/>
      <c r="AQ14" s="136"/>
      <c r="AR14" s="136"/>
      <c r="AS14" s="136"/>
    </row>
    <row r="15" spans="1:45" ht="54" customHeight="1">
      <c r="A15" s="215"/>
      <c r="B15" s="215"/>
      <c r="C15" s="215"/>
      <c r="D15" s="121"/>
      <c r="E15" s="45" t="s">
        <v>686</v>
      </c>
      <c r="F15" s="45" t="s">
        <v>685</v>
      </c>
      <c r="G15" s="120" t="s">
        <v>687</v>
      </c>
      <c r="H15" s="120" t="s">
        <v>688</v>
      </c>
      <c r="I15" s="120" t="s">
        <v>689</v>
      </c>
      <c r="J15" s="85" t="s">
        <v>51</v>
      </c>
      <c r="K15" s="45" t="s">
        <v>690</v>
      </c>
      <c r="L15" s="11">
        <v>1</v>
      </c>
      <c r="M15" s="11">
        <v>1</v>
      </c>
      <c r="N15" s="11">
        <v>1</v>
      </c>
      <c r="O15" s="11">
        <v>1</v>
      </c>
      <c r="P15" s="35">
        <f t="shared" si="0"/>
        <v>1</v>
      </c>
      <c r="Q15" s="139">
        <f t="shared" si="1"/>
        <v>1</v>
      </c>
      <c r="R15" s="139">
        <f t="shared" si="2"/>
        <v>1</v>
      </c>
      <c r="S15" s="139">
        <f t="shared" si="3"/>
        <v>1</v>
      </c>
      <c r="T15" s="11">
        <f t="shared" si="4"/>
        <v>1</v>
      </c>
      <c r="U15" s="139">
        <f t="shared" si="5"/>
        <v>1</v>
      </c>
      <c r="V15" s="139">
        <f t="shared" si="6"/>
        <v>1</v>
      </c>
      <c r="W15" s="139">
        <f t="shared" si="7"/>
        <v>1</v>
      </c>
      <c r="X15" s="11">
        <f t="shared" si="8"/>
        <v>1</v>
      </c>
      <c r="Y15" s="139">
        <f t="shared" si="9"/>
        <v>1</v>
      </c>
      <c r="Z15" s="139">
        <f t="shared" si="10"/>
        <v>1</v>
      </c>
      <c r="AA15" s="139">
        <f t="shared" si="11"/>
        <v>1</v>
      </c>
      <c r="AB15" s="11">
        <f t="shared" si="12"/>
        <v>1</v>
      </c>
      <c r="AC15" s="139">
        <f t="shared" si="13"/>
        <v>0</v>
      </c>
      <c r="AD15" s="139">
        <f t="shared" si="14"/>
        <v>0</v>
      </c>
      <c r="AE15" s="139">
        <f t="shared" si="15"/>
        <v>0</v>
      </c>
      <c r="AF15" s="11">
        <v>1</v>
      </c>
      <c r="AG15" s="139">
        <f t="shared" si="16"/>
        <v>0.75</v>
      </c>
      <c r="AH15" s="139">
        <f t="shared" si="17"/>
        <v>0.75</v>
      </c>
      <c r="AI15" s="139">
        <f t="shared" si="18"/>
        <v>0.75</v>
      </c>
      <c r="AJ15" s="136">
        <v>9</v>
      </c>
      <c r="AK15" s="136">
        <v>9</v>
      </c>
      <c r="AL15" s="152">
        <v>30</v>
      </c>
      <c r="AM15" s="152">
        <v>30</v>
      </c>
      <c r="AN15" s="117">
        <v>2</v>
      </c>
      <c r="AO15" s="117">
        <v>2</v>
      </c>
      <c r="AP15" s="136"/>
      <c r="AQ15" s="136"/>
      <c r="AR15" s="136"/>
      <c r="AS15" s="136"/>
    </row>
    <row r="16" spans="1:45" ht="88.5" customHeight="1">
      <c r="A16" s="215"/>
      <c r="B16" s="215"/>
      <c r="C16" s="215"/>
      <c r="D16" s="71" t="s">
        <v>33</v>
      </c>
      <c r="E16" s="45" t="s">
        <v>144</v>
      </c>
      <c r="F16" s="45" t="s">
        <v>145</v>
      </c>
      <c r="G16" s="64" t="s">
        <v>146</v>
      </c>
      <c r="H16" s="45" t="s">
        <v>147</v>
      </c>
      <c r="I16" s="45" t="s">
        <v>148</v>
      </c>
      <c r="J16" s="85" t="s">
        <v>51</v>
      </c>
      <c r="K16" s="45" t="s">
        <v>149</v>
      </c>
      <c r="L16" s="11">
        <v>0.9</v>
      </c>
      <c r="M16" s="11">
        <v>1</v>
      </c>
      <c r="N16" s="11">
        <v>1</v>
      </c>
      <c r="O16" s="11">
        <v>1</v>
      </c>
      <c r="P16" s="35">
        <f t="shared" si="0"/>
        <v>0.9</v>
      </c>
      <c r="Q16" s="164">
        <f t="shared" si="1"/>
        <v>0.625</v>
      </c>
      <c r="R16" s="139">
        <f>+IF(Q16&lt;=2,(100%),(0%))</f>
        <v>1</v>
      </c>
      <c r="S16" s="139">
        <f t="shared" si="3"/>
        <v>1</v>
      </c>
      <c r="T16" s="11">
        <f t="shared" si="4"/>
        <v>1</v>
      </c>
      <c r="U16" s="153">
        <f t="shared" si="5"/>
        <v>1.1102597402597403</v>
      </c>
      <c r="V16" s="139">
        <f>+IF(U16&lt;=2,(100%),(0%))</f>
        <v>1</v>
      </c>
      <c r="W16" s="139">
        <f t="shared" si="7"/>
        <v>1</v>
      </c>
      <c r="X16" s="11">
        <f t="shared" si="8"/>
        <v>1</v>
      </c>
      <c r="Y16" s="164">
        <f t="shared" si="9"/>
        <v>0.71527964205816563</v>
      </c>
      <c r="Z16" s="139">
        <f>+IF(Y16&lt;=2,(100%),(0%))</f>
        <v>1</v>
      </c>
      <c r="AA16" s="139">
        <v>1</v>
      </c>
      <c r="AB16" s="11">
        <f t="shared" si="12"/>
        <v>1</v>
      </c>
      <c r="AC16" s="164">
        <f t="shared" si="13"/>
        <v>0</v>
      </c>
      <c r="AD16" s="139">
        <f>+IF(AC16&lt;=2,(100%),(0%))</f>
        <v>1</v>
      </c>
      <c r="AE16" s="139">
        <f t="shared" si="15"/>
        <v>1</v>
      </c>
      <c r="AF16" s="11">
        <v>1</v>
      </c>
      <c r="AG16" s="164">
        <f t="shared" si="16"/>
        <v>0.61263484557947645</v>
      </c>
      <c r="AH16" s="139">
        <f>+IF(AG16&lt;=2,(100%),(0%))</f>
        <v>1</v>
      </c>
      <c r="AI16" s="139">
        <f t="shared" si="18"/>
        <v>1</v>
      </c>
      <c r="AJ16" s="136">
        <v>2</v>
      </c>
      <c r="AK16" s="136">
        <v>3.2</v>
      </c>
      <c r="AL16" s="152">
        <v>427.45</v>
      </c>
      <c r="AM16" s="152">
        <v>385</v>
      </c>
      <c r="AN16" s="156">
        <v>319.73</v>
      </c>
      <c r="AO16" s="180">
        <v>447</v>
      </c>
      <c r="AP16" s="136"/>
      <c r="AQ16" s="136"/>
      <c r="AR16" s="136"/>
      <c r="AS16" s="136"/>
    </row>
    <row r="17" spans="1:45" ht="106.5" customHeight="1">
      <c r="A17" s="215"/>
      <c r="B17" s="215"/>
      <c r="C17" s="215"/>
      <c r="D17" s="13" t="s">
        <v>36</v>
      </c>
      <c r="E17" s="45" t="s">
        <v>142</v>
      </c>
      <c r="F17" s="45" t="s">
        <v>372</v>
      </c>
      <c r="G17" s="64" t="s">
        <v>128</v>
      </c>
      <c r="H17" s="64" t="s">
        <v>129</v>
      </c>
      <c r="I17" s="45" t="s">
        <v>130</v>
      </c>
      <c r="J17" s="85" t="s">
        <v>51</v>
      </c>
      <c r="K17" s="45" t="s">
        <v>143</v>
      </c>
      <c r="L17" s="11">
        <v>0.9</v>
      </c>
      <c r="M17" s="11">
        <v>0.9</v>
      </c>
      <c r="N17" s="11">
        <v>0.9</v>
      </c>
      <c r="O17" s="11">
        <v>0.9</v>
      </c>
      <c r="P17" s="35">
        <f t="shared" si="0"/>
        <v>0.9</v>
      </c>
      <c r="Q17" s="139">
        <f t="shared" si="1"/>
        <v>0.5</v>
      </c>
      <c r="R17" s="139">
        <f t="shared" si="2"/>
        <v>0.55555555555555558</v>
      </c>
      <c r="S17" s="139">
        <f t="shared" si="3"/>
        <v>0.55555555555555558</v>
      </c>
      <c r="T17" s="11">
        <f t="shared" si="4"/>
        <v>0.9</v>
      </c>
      <c r="U17" s="139">
        <f t="shared" si="5"/>
        <v>1</v>
      </c>
      <c r="V17" s="139">
        <f t="shared" si="6"/>
        <v>1.1111111111111112</v>
      </c>
      <c r="W17" s="139">
        <f t="shared" si="7"/>
        <v>1</v>
      </c>
      <c r="X17" s="11">
        <f t="shared" si="8"/>
        <v>0.9</v>
      </c>
      <c r="Y17" s="139">
        <f t="shared" si="9"/>
        <v>1</v>
      </c>
      <c r="Z17" s="139">
        <f t="shared" si="10"/>
        <v>1.1111111111111112</v>
      </c>
      <c r="AA17" s="139">
        <f t="shared" si="11"/>
        <v>1</v>
      </c>
      <c r="AB17" s="11">
        <f t="shared" si="12"/>
        <v>0.9</v>
      </c>
      <c r="AC17" s="139">
        <f t="shared" si="13"/>
        <v>0</v>
      </c>
      <c r="AD17" s="139">
        <f t="shared" si="14"/>
        <v>0</v>
      </c>
      <c r="AE17" s="139">
        <f t="shared" si="15"/>
        <v>0</v>
      </c>
      <c r="AF17" s="11">
        <v>0.9</v>
      </c>
      <c r="AG17" s="139">
        <f t="shared" si="16"/>
        <v>0.625</v>
      </c>
      <c r="AH17" s="139">
        <f>IF(ISERROR(AG17/AF17),0,(AG17/AF17))</f>
        <v>0.69444444444444442</v>
      </c>
      <c r="AI17" s="139">
        <f t="shared" si="18"/>
        <v>0.69444444444444442</v>
      </c>
      <c r="AJ17" s="136">
        <v>2.5</v>
      </c>
      <c r="AK17" s="136">
        <v>5</v>
      </c>
      <c r="AL17" s="152">
        <v>2</v>
      </c>
      <c r="AM17" s="152">
        <v>2</v>
      </c>
      <c r="AN17" s="180">
        <v>1</v>
      </c>
      <c r="AO17" s="180">
        <v>1</v>
      </c>
      <c r="AP17" s="136"/>
      <c r="AQ17" s="136"/>
      <c r="AR17" s="136"/>
      <c r="AS17" s="136"/>
    </row>
    <row r="18" spans="1:45" ht="214.5" customHeight="1">
      <c r="A18" s="215"/>
      <c r="B18" s="215"/>
      <c r="C18" s="215"/>
      <c r="D18" s="13" t="s">
        <v>36</v>
      </c>
      <c r="E18" s="45" t="s">
        <v>135</v>
      </c>
      <c r="F18" s="45" t="s">
        <v>136</v>
      </c>
      <c r="G18" s="64" t="s">
        <v>128</v>
      </c>
      <c r="H18" s="64" t="s">
        <v>129</v>
      </c>
      <c r="I18" s="45" t="s">
        <v>130</v>
      </c>
      <c r="J18" s="85" t="s">
        <v>51</v>
      </c>
      <c r="K18" s="45" t="s">
        <v>137</v>
      </c>
      <c r="L18" s="11">
        <v>0.9</v>
      </c>
      <c r="M18" s="11">
        <v>0.9</v>
      </c>
      <c r="N18" s="11">
        <v>0.9</v>
      </c>
      <c r="O18" s="11">
        <v>0.9</v>
      </c>
      <c r="P18" s="35">
        <f t="shared" si="0"/>
        <v>0.9</v>
      </c>
      <c r="Q18" s="139">
        <f t="shared" si="1"/>
        <v>1</v>
      </c>
      <c r="R18" s="139">
        <f t="shared" si="2"/>
        <v>1.1111111111111112</v>
      </c>
      <c r="S18" s="139">
        <f t="shared" si="3"/>
        <v>1</v>
      </c>
      <c r="T18" s="11">
        <f t="shared" si="4"/>
        <v>0.9</v>
      </c>
      <c r="U18" s="139">
        <f t="shared" si="5"/>
        <v>1</v>
      </c>
      <c r="V18" s="139">
        <f t="shared" si="6"/>
        <v>1.1111111111111112</v>
      </c>
      <c r="W18" s="139">
        <f t="shared" si="7"/>
        <v>1</v>
      </c>
      <c r="X18" s="11">
        <f t="shared" si="8"/>
        <v>0.9</v>
      </c>
      <c r="Y18" s="139">
        <f t="shared" si="9"/>
        <v>1</v>
      </c>
      <c r="Z18" s="139">
        <f t="shared" si="10"/>
        <v>1.1111111111111112</v>
      </c>
      <c r="AA18" s="139">
        <f t="shared" si="11"/>
        <v>1</v>
      </c>
      <c r="AB18" s="11">
        <f t="shared" si="12"/>
        <v>0.9</v>
      </c>
      <c r="AC18" s="139">
        <f t="shared" si="13"/>
        <v>0</v>
      </c>
      <c r="AD18" s="139">
        <f t="shared" si="14"/>
        <v>0</v>
      </c>
      <c r="AE18" s="139">
        <f t="shared" si="15"/>
        <v>0</v>
      </c>
      <c r="AF18" s="11">
        <v>0.9</v>
      </c>
      <c r="AG18" s="139">
        <f t="shared" si="16"/>
        <v>0.75</v>
      </c>
      <c r="AH18" s="139">
        <f t="shared" si="17"/>
        <v>0.83333333333333326</v>
      </c>
      <c r="AI18" s="139">
        <f t="shared" si="18"/>
        <v>0.83333333333333326</v>
      </c>
      <c r="AJ18" s="136">
        <v>3</v>
      </c>
      <c r="AK18" s="136">
        <v>3</v>
      </c>
      <c r="AL18" s="152">
        <v>9</v>
      </c>
      <c r="AM18" s="152">
        <v>9</v>
      </c>
      <c r="AN18" s="197">
        <v>6</v>
      </c>
      <c r="AO18" s="197">
        <v>6</v>
      </c>
      <c r="AP18" s="136"/>
      <c r="AQ18" s="136"/>
      <c r="AR18" s="136"/>
      <c r="AS18" s="136"/>
    </row>
    <row r="19" spans="1:45" ht="62.25" customHeight="1">
      <c r="A19" s="215"/>
      <c r="B19" s="215"/>
      <c r="C19" s="215"/>
      <c r="D19" s="13" t="s">
        <v>36</v>
      </c>
      <c r="E19" s="45" t="s">
        <v>64</v>
      </c>
      <c r="F19" s="46" t="s">
        <v>65</v>
      </c>
      <c r="G19" s="47" t="s">
        <v>177</v>
      </c>
      <c r="H19" s="48" t="s">
        <v>185</v>
      </c>
      <c r="I19" s="48" t="s">
        <v>285</v>
      </c>
      <c r="J19" s="38" t="s">
        <v>37</v>
      </c>
      <c r="K19" s="64" t="s">
        <v>150</v>
      </c>
      <c r="L19" s="11">
        <v>0.9</v>
      </c>
      <c r="M19" s="11">
        <v>0.9</v>
      </c>
      <c r="N19" s="11">
        <v>0.9</v>
      </c>
      <c r="O19" s="11">
        <v>0.9</v>
      </c>
      <c r="P19" s="35">
        <f t="shared" si="0"/>
        <v>0.9</v>
      </c>
      <c r="Q19" s="139">
        <f t="shared" si="1"/>
        <v>1</v>
      </c>
      <c r="R19" s="139">
        <f t="shared" si="2"/>
        <v>1.1111111111111112</v>
      </c>
      <c r="S19" s="139">
        <f t="shared" si="3"/>
        <v>1</v>
      </c>
      <c r="T19" s="11">
        <f t="shared" si="4"/>
        <v>0.9</v>
      </c>
      <c r="U19" s="139">
        <f t="shared" si="5"/>
        <v>1</v>
      </c>
      <c r="V19" s="139">
        <f t="shared" si="6"/>
        <v>1.1111111111111112</v>
      </c>
      <c r="W19" s="139">
        <f t="shared" si="7"/>
        <v>1</v>
      </c>
      <c r="X19" s="11">
        <f t="shared" si="8"/>
        <v>0.9</v>
      </c>
      <c r="Y19" s="139">
        <f t="shared" si="9"/>
        <v>1</v>
      </c>
      <c r="Z19" s="139">
        <f t="shared" si="10"/>
        <v>1.1111111111111112</v>
      </c>
      <c r="AA19" s="139">
        <f t="shared" si="11"/>
        <v>1</v>
      </c>
      <c r="AB19" s="11">
        <f t="shared" si="12"/>
        <v>0.9</v>
      </c>
      <c r="AC19" s="139">
        <f t="shared" si="13"/>
        <v>0</v>
      </c>
      <c r="AD19" s="139">
        <f t="shared" si="14"/>
        <v>0</v>
      </c>
      <c r="AE19" s="139">
        <f t="shared" si="15"/>
        <v>0</v>
      </c>
      <c r="AF19" s="11">
        <v>0.9</v>
      </c>
      <c r="AG19" s="139">
        <f t="shared" si="16"/>
        <v>0.75</v>
      </c>
      <c r="AH19" s="139">
        <f t="shared" si="17"/>
        <v>0.83333333333333326</v>
      </c>
      <c r="AI19" s="139">
        <f t="shared" si="18"/>
        <v>0.83333333333333326</v>
      </c>
      <c r="AJ19" s="136">
        <v>1</v>
      </c>
      <c r="AK19" s="136">
        <v>1</v>
      </c>
      <c r="AL19" s="152">
        <v>41</v>
      </c>
      <c r="AM19" s="152">
        <v>41</v>
      </c>
      <c r="AN19" s="117">
        <v>41</v>
      </c>
      <c r="AO19" s="117">
        <v>41</v>
      </c>
      <c r="AP19" s="136"/>
      <c r="AQ19" s="136"/>
      <c r="AR19" s="136"/>
      <c r="AS19" s="136"/>
    </row>
    <row r="20" spans="1:45" ht="63.75">
      <c r="A20" s="215"/>
      <c r="B20" s="215"/>
      <c r="C20" s="215"/>
      <c r="D20" s="13" t="s">
        <v>36</v>
      </c>
      <c r="E20" s="45" t="s">
        <v>42</v>
      </c>
      <c r="F20" s="54" t="s">
        <v>43</v>
      </c>
      <c r="G20" s="47" t="s">
        <v>178</v>
      </c>
      <c r="H20" s="55" t="s">
        <v>26</v>
      </c>
      <c r="I20" s="54" t="s">
        <v>27</v>
      </c>
      <c r="J20" s="38" t="s">
        <v>37</v>
      </c>
      <c r="K20" s="64" t="s">
        <v>151</v>
      </c>
      <c r="L20" s="11">
        <v>0.9</v>
      </c>
      <c r="M20" s="11">
        <v>0.9</v>
      </c>
      <c r="N20" s="11">
        <v>0.9</v>
      </c>
      <c r="O20" s="11">
        <v>0.9</v>
      </c>
      <c r="P20" s="35">
        <f t="shared" si="0"/>
        <v>0.9</v>
      </c>
      <c r="Q20" s="139">
        <f t="shared" si="1"/>
        <v>1</v>
      </c>
      <c r="R20" s="139">
        <f t="shared" si="2"/>
        <v>1.1111111111111112</v>
      </c>
      <c r="S20" s="139">
        <f t="shared" si="3"/>
        <v>1</v>
      </c>
      <c r="T20" s="11">
        <f t="shared" si="4"/>
        <v>0.9</v>
      </c>
      <c r="U20" s="139">
        <f t="shared" si="5"/>
        <v>0.41666666666666669</v>
      </c>
      <c r="V20" s="139">
        <f t="shared" si="6"/>
        <v>0.46296296296296297</v>
      </c>
      <c r="W20" s="139">
        <f t="shared" si="7"/>
        <v>0.46296296296296297</v>
      </c>
      <c r="X20" s="11">
        <f t="shared" si="8"/>
        <v>0.9</v>
      </c>
      <c r="Y20" s="139">
        <f t="shared" si="9"/>
        <v>0.65306122448979587</v>
      </c>
      <c r="Z20" s="139">
        <f t="shared" si="10"/>
        <v>0.72562358276643979</v>
      </c>
      <c r="AA20" s="139">
        <f t="shared" si="11"/>
        <v>0.72562358276643979</v>
      </c>
      <c r="AB20" s="11">
        <f t="shared" si="12"/>
        <v>0.9</v>
      </c>
      <c r="AC20" s="139">
        <f t="shared" si="13"/>
        <v>0</v>
      </c>
      <c r="AD20" s="139">
        <f t="shared" si="14"/>
        <v>0</v>
      </c>
      <c r="AE20" s="139">
        <f t="shared" si="15"/>
        <v>0</v>
      </c>
      <c r="AF20" s="11">
        <v>0.9</v>
      </c>
      <c r="AG20" s="139">
        <f t="shared" si="16"/>
        <v>0.51743197278911568</v>
      </c>
      <c r="AH20" s="139">
        <f t="shared" si="17"/>
        <v>0.57492441421012852</v>
      </c>
      <c r="AI20" s="139">
        <f t="shared" si="18"/>
        <v>0.57492441421012852</v>
      </c>
      <c r="AJ20" s="136">
        <v>1</v>
      </c>
      <c r="AK20" s="136">
        <v>1</v>
      </c>
      <c r="AL20" s="152">
        <v>15</v>
      </c>
      <c r="AM20" s="152">
        <v>36</v>
      </c>
      <c r="AN20" s="136">
        <v>32</v>
      </c>
      <c r="AO20" s="136">
        <v>49</v>
      </c>
      <c r="AP20" s="136"/>
      <c r="AQ20" s="136"/>
      <c r="AR20" s="136"/>
      <c r="AS20" s="136"/>
    </row>
    <row r="21" spans="1:45" ht="28.5" customHeight="1">
      <c r="S21" s="159">
        <f t="shared" ref="S21" si="19">+AVERAGE(S12:S20)</f>
        <v>0.94418362023995828</v>
      </c>
      <c r="T21" s="160"/>
      <c r="U21" s="160"/>
      <c r="V21" s="160"/>
      <c r="W21" s="159">
        <f>+AVERAGE(W12:W20)</f>
        <v>0.94032921810699599</v>
      </c>
      <c r="AA21" s="159">
        <f>+AVERAGE(AA12:AA20)</f>
        <v>0.9695137314184934</v>
      </c>
      <c r="AE21" s="159">
        <f>+AVERAGE(AE12:AE20)</f>
        <v>0.1111111111111111</v>
      </c>
    </row>
    <row r="22" spans="1:45" ht="28.5" customHeight="1"/>
  </sheetData>
  <protectedRanges>
    <protectedRange sqref="AP12:AS19 AJ12:AM20 AN20:AS20" name="Rango1"/>
    <protectedRange sqref="AN19:AO19 AN17:AO17" name="Rango1_1"/>
    <protectedRange sqref="AN12:AO12" name="Rango1_14"/>
    <protectedRange sqref="AN14:AO14" name="Rango1_14_1"/>
    <protectedRange sqref="AN13:AO13" name="Rango1_14_2"/>
    <protectedRange sqref="AN15:AO15" name="Rango1_14_6"/>
    <protectedRange sqref="AN16:AO16" name="Rango1_14_7"/>
    <protectedRange sqref="AN18:AO18" name="Rango1_14_1_1"/>
  </protectedRanges>
  <autoFilter ref="A11:AS21"/>
  <mergeCells count="40">
    <mergeCell ref="AS9:AS11"/>
    <mergeCell ref="P10:S10"/>
    <mergeCell ref="T10:W10"/>
    <mergeCell ref="X10:AA10"/>
    <mergeCell ref="AB10:AE10"/>
    <mergeCell ref="AF10:AI10"/>
    <mergeCell ref="AJ10:AK10"/>
    <mergeCell ref="AL10:AM10"/>
    <mergeCell ref="AN10:AO10"/>
    <mergeCell ref="AP10:AQ10"/>
    <mergeCell ref="AR10:AR11"/>
    <mergeCell ref="P9:AI9"/>
    <mergeCell ref="AJ9:AK9"/>
    <mergeCell ref="AL9:AM9"/>
    <mergeCell ref="AN9:AO9"/>
    <mergeCell ref="AP9:AR9"/>
    <mergeCell ref="A12:A20"/>
    <mergeCell ref="B12:B20"/>
    <mergeCell ref="C12:C16"/>
    <mergeCell ref="C17:C20"/>
    <mergeCell ref="D12:D14"/>
    <mergeCell ref="E9:E11"/>
    <mergeCell ref="F9:F11"/>
    <mergeCell ref="G9:J9"/>
    <mergeCell ref="L9:O9"/>
    <mergeCell ref="G10:G11"/>
    <mergeCell ref="H10:I10"/>
    <mergeCell ref="J10:J11"/>
    <mergeCell ref="K10:K11"/>
    <mergeCell ref="A1:C2"/>
    <mergeCell ref="D1:L1"/>
    <mergeCell ref="D2:L2"/>
    <mergeCell ref="B4:D4"/>
    <mergeCell ref="B5:D5"/>
    <mergeCell ref="B6:D6"/>
    <mergeCell ref="B7:D7"/>
    <mergeCell ref="A9:A11"/>
    <mergeCell ref="B9:B11"/>
    <mergeCell ref="C9:C11"/>
    <mergeCell ref="D9:D11"/>
  </mergeCells>
  <conditionalFormatting sqref="Q12:S15 Q17:S20 Q16 S16">
    <cfRule type="cellIs" dxfId="107" priority="142" stopIfTrue="1" operator="lessThanOrEqual">
      <formula>0.49</formula>
    </cfRule>
    <cfRule type="cellIs" dxfId="106" priority="143" stopIfTrue="1" operator="between">
      <formula>0.5</formula>
      <formula>0.899999999999999</formula>
    </cfRule>
    <cfRule type="cellIs" dxfId="105" priority="144" stopIfTrue="1" operator="greaterThanOrEqual">
      <formula>0.9</formula>
    </cfRule>
  </conditionalFormatting>
  <conditionalFormatting sqref="U12:W15 U17:W20 U16 W16">
    <cfRule type="cellIs" dxfId="104" priority="31" stopIfTrue="1" operator="lessThanOrEqual">
      <formula>0.49</formula>
    </cfRule>
    <cfRule type="cellIs" dxfId="103" priority="32" stopIfTrue="1" operator="between">
      <formula>0.5</formula>
      <formula>0.899999999999999</formula>
    </cfRule>
    <cfRule type="cellIs" dxfId="102" priority="33" stopIfTrue="1" operator="greaterThanOrEqual">
      <formula>0.9</formula>
    </cfRule>
  </conditionalFormatting>
  <conditionalFormatting sqref="Y12:AA15 Y17:AA20 Y16 AA16">
    <cfRule type="cellIs" dxfId="101" priority="28" stopIfTrue="1" operator="lessThanOrEqual">
      <formula>0.49</formula>
    </cfRule>
    <cfRule type="cellIs" dxfId="100" priority="29" stopIfTrue="1" operator="between">
      <formula>0.5</formula>
      <formula>0.899999999999999</formula>
    </cfRule>
    <cfRule type="cellIs" dxfId="99" priority="30" stopIfTrue="1" operator="greaterThanOrEqual">
      <formula>0.9</formula>
    </cfRule>
  </conditionalFormatting>
  <conditionalFormatting sqref="AC12:AE15 AC17:AE20 AE16">
    <cfRule type="cellIs" dxfId="98" priority="25" stopIfTrue="1" operator="lessThanOrEqual">
      <formula>0.49</formula>
    </cfRule>
    <cfRule type="cellIs" dxfId="97" priority="26" stopIfTrue="1" operator="between">
      <formula>0.5</formula>
      <formula>0.899999999999999</formula>
    </cfRule>
    <cfRule type="cellIs" dxfId="96" priority="27" stopIfTrue="1" operator="greaterThanOrEqual">
      <formula>0.9</formula>
    </cfRule>
  </conditionalFormatting>
  <conditionalFormatting sqref="AG12:AI15 AG17:AI20 AI16">
    <cfRule type="cellIs" dxfId="95" priority="22" stopIfTrue="1" operator="lessThanOrEqual">
      <formula>0.49</formula>
    </cfRule>
    <cfRule type="cellIs" dxfId="94" priority="23" stopIfTrue="1" operator="between">
      <formula>0.5</formula>
      <formula>0.899999999999999</formula>
    </cfRule>
    <cfRule type="cellIs" dxfId="93" priority="24" stopIfTrue="1" operator="greaterThanOrEqual">
      <formula>0.9</formula>
    </cfRule>
  </conditionalFormatting>
  <conditionalFormatting sqref="R16">
    <cfRule type="cellIs" dxfId="92" priority="19" stopIfTrue="1" operator="lessThanOrEqual">
      <formula>0.49</formula>
    </cfRule>
    <cfRule type="cellIs" dxfId="91" priority="20" stopIfTrue="1" operator="between">
      <formula>0.5</formula>
      <formula>0.89</formula>
    </cfRule>
    <cfRule type="cellIs" dxfId="90" priority="21" stopIfTrue="1" operator="greaterThanOrEqual">
      <formula>0.9</formula>
    </cfRule>
  </conditionalFormatting>
  <conditionalFormatting sqref="V16">
    <cfRule type="cellIs" dxfId="89" priority="16" stopIfTrue="1" operator="lessThanOrEqual">
      <formula>0.49</formula>
    </cfRule>
    <cfRule type="cellIs" dxfId="88" priority="17" stopIfTrue="1" operator="between">
      <formula>0.5</formula>
      <formula>0.89</formula>
    </cfRule>
    <cfRule type="cellIs" dxfId="87" priority="18" stopIfTrue="1" operator="greaterThanOrEqual">
      <formula>0.9</formula>
    </cfRule>
  </conditionalFormatting>
  <conditionalFormatting sqref="Z16">
    <cfRule type="cellIs" dxfId="86" priority="13" stopIfTrue="1" operator="lessThanOrEqual">
      <formula>0.49</formula>
    </cfRule>
    <cfRule type="cellIs" dxfId="85" priority="14" stopIfTrue="1" operator="between">
      <formula>0.5</formula>
      <formula>0.89</formula>
    </cfRule>
    <cfRule type="cellIs" dxfId="84" priority="15" stopIfTrue="1" operator="greaterThanOrEqual">
      <formula>0.9</formula>
    </cfRule>
  </conditionalFormatting>
  <conditionalFormatting sqref="AD16">
    <cfRule type="cellIs" dxfId="83" priority="10" stopIfTrue="1" operator="lessThanOrEqual">
      <formula>0.49</formula>
    </cfRule>
    <cfRule type="cellIs" dxfId="82" priority="11" stopIfTrue="1" operator="between">
      <formula>0.5</formula>
      <formula>0.89</formula>
    </cfRule>
    <cfRule type="cellIs" dxfId="81" priority="12" stopIfTrue="1" operator="greaterThanOrEqual">
      <formula>0.9</formula>
    </cfRule>
  </conditionalFormatting>
  <conditionalFormatting sqref="AH16">
    <cfRule type="cellIs" dxfId="80" priority="7" stopIfTrue="1" operator="lessThanOrEqual">
      <formula>0.49</formula>
    </cfRule>
    <cfRule type="cellIs" dxfId="79" priority="8" stopIfTrue="1" operator="between">
      <formula>0.5</formula>
      <formula>0.89</formula>
    </cfRule>
    <cfRule type="cellIs" dxfId="78" priority="9" stopIfTrue="1" operator="greaterThanOrEqual">
      <formula>0.9</formula>
    </cfRule>
  </conditionalFormatting>
  <conditionalFormatting sqref="AC16">
    <cfRule type="cellIs" dxfId="77" priority="4" stopIfTrue="1" operator="lessThanOrEqual">
      <formula>0.49</formula>
    </cfRule>
    <cfRule type="cellIs" dxfId="76" priority="5" stopIfTrue="1" operator="between">
      <formula>0.5</formula>
      <formula>0.899999999999999</formula>
    </cfRule>
    <cfRule type="cellIs" dxfId="75" priority="6" stopIfTrue="1" operator="greaterThanOrEqual">
      <formula>0.9</formula>
    </cfRule>
  </conditionalFormatting>
  <conditionalFormatting sqref="AG16">
    <cfRule type="cellIs" dxfId="74" priority="1" stopIfTrue="1" operator="lessThanOrEqual">
      <formula>0.49</formula>
    </cfRule>
    <cfRule type="cellIs" dxfId="73" priority="2" stopIfTrue="1" operator="between">
      <formula>0.5</formula>
      <formula>0.899999999999999</formula>
    </cfRule>
    <cfRule type="cellIs" dxfId="72" priority="3" stopIfTrue="1" operator="greaterThanOrEqual">
      <formula>0.9</formula>
    </cfRule>
  </conditionalFormatting>
  <pageMargins left="0.7" right="0.7" top="0.75" bottom="0.75" header="0.3" footer="0.3"/>
  <pageSetup scale="13" orientation="portrait" horizontalDpi="4294967294" verticalDpi="4294967294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S22"/>
  <sheetViews>
    <sheetView zoomScale="53" zoomScaleNormal="53" workbookViewId="0">
      <selection activeCell="AN12" sqref="AN12"/>
    </sheetView>
  </sheetViews>
  <sheetFormatPr baseColWidth="10" defaultRowHeight="15"/>
  <cols>
    <col min="1" max="1" width="19.7109375" customWidth="1"/>
    <col min="2" max="2" width="18.42578125" customWidth="1"/>
    <col min="3" max="3" width="15.85546875" customWidth="1"/>
    <col min="4" max="4" width="25" customWidth="1"/>
    <col min="5" max="5" width="31" customWidth="1"/>
    <col min="6" max="6" width="28.85546875" customWidth="1"/>
    <col min="7" max="7" width="19.7109375" customWidth="1"/>
    <col min="8" max="8" width="15.5703125" customWidth="1"/>
    <col min="9" max="9" width="15.140625" customWidth="1"/>
    <col min="10" max="10" width="11.42578125" customWidth="1"/>
    <col min="11" max="11" width="11.42578125" style="28"/>
    <col min="12" max="12" width="8.28515625" customWidth="1"/>
    <col min="13" max="13" width="7.85546875" customWidth="1"/>
    <col min="14" max="15" width="8" customWidth="1"/>
    <col min="24" max="35" width="11.42578125" customWidth="1"/>
    <col min="36" max="42" width="23.42578125" customWidth="1"/>
    <col min="43" max="45" width="22.5703125" customWidth="1"/>
  </cols>
  <sheetData>
    <row r="1" spans="1:45" ht="32.25" customHeight="1">
      <c r="A1" s="229"/>
      <c r="B1" s="230"/>
      <c r="C1" s="231"/>
      <c r="D1" s="311" t="s">
        <v>19</v>
      </c>
      <c r="E1" s="236"/>
      <c r="F1" s="236"/>
      <c r="G1" s="236"/>
      <c r="H1" s="236"/>
      <c r="I1" s="236"/>
      <c r="J1" s="236"/>
      <c r="K1" s="236"/>
      <c r="L1" s="236"/>
    </row>
    <row r="2" spans="1:45" ht="32.25" customHeight="1" thickBot="1">
      <c r="A2" s="232"/>
      <c r="B2" s="233"/>
      <c r="C2" s="234"/>
      <c r="D2" s="237" t="s">
        <v>18</v>
      </c>
      <c r="E2" s="238"/>
      <c r="F2" s="238"/>
      <c r="G2" s="238"/>
      <c r="H2" s="238"/>
      <c r="I2" s="238"/>
      <c r="J2" s="238"/>
      <c r="K2" s="238"/>
      <c r="L2" s="238"/>
    </row>
    <row r="3" spans="1:45" ht="12.75" customHeight="1" thickBot="1">
      <c r="A3" s="2"/>
      <c r="B3" s="3"/>
      <c r="C3" s="3"/>
      <c r="D3" s="4"/>
      <c r="E3" s="4"/>
      <c r="F3" s="4"/>
      <c r="G3" s="4"/>
      <c r="H3" s="4"/>
      <c r="I3" s="4"/>
      <c r="J3" s="4"/>
      <c r="K3" s="27"/>
      <c r="L3" s="4"/>
    </row>
    <row r="4" spans="1:45" ht="12.75" customHeight="1">
      <c r="A4" s="16" t="s">
        <v>20</v>
      </c>
      <c r="B4" s="239" t="s">
        <v>152</v>
      </c>
      <c r="C4" s="239"/>
      <c r="D4" s="240"/>
      <c r="E4" s="17"/>
      <c r="F4" s="17"/>
      <c r="G4" s="17"/>
      <c r="H4" s="17"/>
      <c r="I4" s="17"/>
      <c r="J4" s="4"/>
      <c r="K4" s="27"/>
      <c r="L4" s="4"/>
    </row>
    <row r="5" spans="1:45" ht="12.75" customHeight="1">
      <c r="A5" s="18" t="s">
        <v>22</v>
      </c>
      <c r="B5" s="241" t="s">
        <v>153</v>
      </c>
      <c r="C5" s="241"/>
      <c r="D5" s="242"/>
      <c r="E5" s="17"/>
      <c r="F5" s="17"/>
      <c r="G5" s="17"/>
      <c r="H5" s="17"/>
      <c r="I5" s="17"/>
      <c r="J5" s="4"/>
      <c r="K5" s="27"/>
      <c r="L5" s="4"/>
    </row>
    <row r="6" spans="1:45" ht="23.25" customHeight="1">
      <c r="A6" s="18" t="s">
        <v>23</v>
      </c>
      <c r="B6" s="241" t="s">
        <v>154</v>
      </c>
      <c r="C6" s="241"/>
      <c r="D6" s="242"/>
      <c r="E6" s="17"/>
      <c r="F6" s="17"/>
      <c r="G6" s="17"/>
      <c r="H6" s="17"/>
      <c r="I6" s="17"/>
      <c r="J6" s="4"/>
      <c r="K6" s="27"/>
      <c r="L6" s="4"/>
    </row>
    <row r="7" spans="1:45" ht="12.75" customHeight="1" thickBot="1">
      <c r="A7" s="19" t="s">
        <v>25</v>
      </c>
      <c r="B7" s="241" t="s">
        <v>155</v>
      </c>
      <c r="C7" s="241"/>
      <c r="D7" s="242"/>
      <c r="E7" s="17"/>
      <c r="F7" s="17"/>
      <c r="G7" s="17"/>
      <c r="H7" s="17"/>
      <c r="I7" s="17"/>
      <c r="J7" s="4"/>
      <c r="K7" s="27"/>
      <c r="L7" s="4"/>
    </row>
    <row r="8" spans="1:45" ht="12.75" customHeight="1" thickBot="1">
      <c r="A8" s="2"/>
      <c r="B8" s="3"/>
      <c r="C8" s="3"/>
      <c r="D8" s="4"/>
      <c r="E8" s="4"/>
      <c r="F8" s="4"/>
      <c r="G8" s="4"/>
      <c r="H8" s="4"/>
      <c r="I8" s="4"/>
      <c r="J8" s="4"/>
      <c r="K8" s="27"/>
      <c r="L8" s="4"/>
    </row>
    <row r="9" spans="1:45" s="1" customFormat="1" ht="15.75" customHeight="1">
      <c r="A9" s="246" t="s">
        <v>0</v>
      </c>
      <c r="B9" s="222" t="s">
        <v>1</v>
      </c>
      <c r="C9" s="222" t="s">
        <v>31</v>
      </c>
      <c r="D9" s="222" t="s">
        <v>2</v>
      </c>
      <c r="E9" s="222" t="s">
        <v>11</v>
      </c>
      <c r="F9" s="222" t="s">
        <v>3</v>
      </c>
      <c r="G9" s="225" t="s">
        <v>4</v>
      </c>
      <c r="H9" s="225"/>
      <c r="I9" s="225"/>
      <c r="J9" s="225"/>
      <c r="K9" s="20"/>
      <c r="L9" s="225" t="s">
        <v>12</v>
      </c>
      <c r="M9" s="225"/>
      <c r="N9" s="225"/>
      <c r="O9" s="225"/>
      <c r="P9" s="217" t="s">
        <v>12</v>
      </c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49" t="s">
        <v>779</v>
      </c>
      <c r="AK9" s="249"/>
      <c r="AL9" s="249" t="s">
        <v>780</v>
      </c>
      <c r="AM9" s="249"/>
      <c r="AN9" s="249" t="s">
        <v>781</v>
      </c>
      <c r="AO9" s="249"/>
      <c r="AP9" s="249" t="s">
        <v>782</v>
      </c>
      <c r="AQ9" s="249"/>
      <c r="AR9" s="249"/>
      <c r="AS9" s="250" t="s">
        <v>783</v>
      </c>
    </row>
    <row r="10" spans="1:45" s="1" customFormat="1" ht="15.75" customHeight="1">
      <c r="A10" s="247"/>
      <c r="B10" s="223"/>
      <c r="C10" s="223"/>
      <c r="D10" s="223"/>
      <c r="E10" s="223"/>
      <c r="F10" s="223"/>
      <c r="G10" s="217" t="s">
        <v>5</v>
      </c>
      <c r="H10" s="217" t="s">
        <v>6</v>
      </c>
      <c r="I10" s="217"/>
      <c r="J10" s="217" t="s">
        <v>7</v>
      </c>
      <c r="K10" s="217" t="s">
        <v>10</v>
      </c>
      <c r="L10" s="130" t="s">
        <v>757</v>
      </c>
      <c r="M10" s="130" t="s">
        <v>758</v>
      </c>
      <c r="N10" s="130" t="s">
        <v>759</v>
      </c>
      <c r="O10" s="130" t="s">
        <v>760</v>
      </c>
      <c r="P10" s="243" t="s">
        <v>13</v>
      </c>
      <c r="Q10" s="244"/>
      <c r="R10" s="244"/>
      <c r="S10" s="245"/>
      <c r="T10" s="243" t="s">
        <v>14</v>
      </c>
      <c r="U10" s="244"/>
      <c r="V10" s="244"/>
      <c r="W10" s="245"/>
      <c r="X10" s="243" t="s">
        <v>15</v>
      </c>
      <c r="Y10" s="244"/>
      <c r="Z10" s="244"/>
      <c r="AA10" s="245"/>
      <c r="AB10" s="217" t="s">
        <v>16</v>
      </c>
      <c r="AC10" s="217"/>
      <c r="AD10" s="217"/>
      <c r="AE10" s="217"/>
      <c r="AF10" s="217" t="s">
        <v>776</v>
      </c>
      <c r="AG10" s="217"/>
      <c r="AH10" s="217"/>
      <c r="AI10" s="217"/>
      <c r="AJ10" s="253" t="s">
        <v>784</v>
      </c>
      <c r="AK10" s="253"/>
      <c r="AL10" s="253" t="s">
        <v>784</v>
      </c>
      <c r="AM10" s="253"/>
      <c r="AN10" s="253" t="s">
        <v>784</v>
      </c>
      <c r="AO10" s="253"/>
      <c r="AP10" s="253" t="s">
        <v>784</v>
      </c>
      <c r="AQ10" s="253"/>
      <c r="AR10" s="253" t="s">
        <v>785</v>
      </c>
      <c r="AS10" s="251"/>
    </row>
    <row r="11" spans="1:45" s="1" customFormat="1" ht="51" customHeight="1">
      <c r="A11" s="248"/>
      <c r="B11" s="224"/>
      <c r="C11" s="224"/>
      <c r="D11" s="224"/>
      <c r="E11" s="224"/>
      <c r="F11" s="224"/>
      <c r="G11" s="228"/>
      <c r="H11" s="63" t="s">
        <v>8</v>
      </c>
      <c r="I11" s="63" t="s">
        <v>9</v>
      </c>
      <c r="J11" s="228"/>
      <c r="K11" s="228"/>
      <c r="L11" s="63" t="s">
        <v>17</v>
      </c>
      <c r="M11" s="63" t="s">
        <v>17</v>
      </c>
      <c r="N11" s="63" t="s">
        <v>17</v>
      </c>
      <c r="O11" s="63" t="s">
        <v>17</v>
      </c>
      <c r="P11" s="135" t="s">
        <v>17</v>
      </c>
      <c r="Q11" s="135" t="s">
        <v>773</v>
      </c>
      <c r="R11" s="138" t="s">
        <v>774</v>
      </c>
      <c r="S11" s="138" t="s">
        <v>775</v>
      </c>
      <c r="T11" s="135" t="s">
        <v>17</v>
      </c>
      <c r="U11" s="135" t="s">
        <v>773</v>
      </c>
      <c r="V11" s="138" t="s">
        <v>774</v>
      </c>
      <c r="W11" s="138" t="s">
        <v>775</v>
      </c>
      <c r="X11" s="135" t="s">
        <v>17</v>
      </c>
      <c r="Y11" s="135" t="s">
        <v>773</v>
      </c>
      <c r="Z11" s="138" t="s">
        <v>774</v>
      </c>
      <c r="AA11" s="138" t="s">
        <v>775</v>
      </c>
      <c r="AB11" s="135" t="s">
        <v>17</v>
      </c>
      <c r="AC11" s="135" t="s">
        <v>773</v>
      </c>
      <c r="AD11" s="138" t="s">
        <v>774</v>
      </c>
      <c r="AE11" s="138" t="s">
        <v>775</v>
      </c>
      <c r="AF11" s="135" t="s">
        <v>17</v>
      </c>
      <c r="AG11" s="135" t="s">
        <v>777</v>
      </c>
      <c r="AH11" s="135" t="s">
        <v>778</v>
      </c>
      <c r="AI11" s="140" t="s">
        <v>775</v>
      </c>
      <c r="AJ11" s="141" t="s">
        <v>8</v>
      </c>
      <c r="AK11" s="141" t="s">
        <v>9</v>
      </c>
      <c r="AL11" s="141" t="s">
        <v>8</v>
      </c>
      <c r="AM11" s="141" t="s">
        <v>9</v>
      </c>
      <c r="AN11" s="141" t="s">
        <v>8</v>
      </c>
      <c r="AO11" s="141" t="s">
        <v>9</v>
      </c>
      <c r="AP11" s="141" t="s">
        <v>8</v>
      </c>
      <c r="AQ11" s="141" t="s">
        <v>9</v>
      </c>
      <c r="AR11" s="254"/>
      <c r="AS11" s="252"/>
    </row>
    <row r="12" spans="1:45" ht="90" customHeight="1">
      <c r="A12" s="215" t="s">
        <v>29</v>
      </c>
      <c r="B12" s="215" t="s">
        <v>30</v>
      </c>
      <c r="C12" s="13" t="s">
        <v>279</v>
      </c>
      <c r="D12" s="13" t="s">
        <v>378</v>
      </c>
      <c r="E12" s="95" t="s">
        <v>156</v>
      </c>
      <c r="F12" s="95" t="s">
        <v>373</v>
      </c>
      <c r="G12" s="95" t="s">
        <v>157</v>
      </c>
      <c r="H12" s="61" t="s">
        <v>158</v>
      </c>
      <c r="I12" s="61" t="s">
        <v>159</v>
      </c>
      <c r="J12" s="96" t="s">
        <v>69</v>
      </c>
      <c r="K12" s="89" t="s">
        <v>560</v>
      </c>
      <c r="L12" s="11">
        <v>0.9</v>
      </c>
      <c r="M12" s="11">
        <f>+L12</f>
        <v>0.9</v>
      </c>
      <c r="N12" s="11">
        <f>+L12</f>
        <v>0.9</v>
      </c>
      <c r="O12" s="11">
        <f>+L12</f>
        <v>0.9</v>
      </c>
      <c r="P12" s="35">
        <f>+L12</f>
        <v>0.9</v>
      </c>
      <c r="Q12" s="139">
        <f>IF(ISERROR(AJ12/AK12),0,AJ12/AK12)</f>
        <v>1</v>
      </c>
      <c r="R12" s="139">
        <f>IF(ISERROR(Q12/P12),0,(Q12/P12))</f>
        <v>1.1111111111111112</v>
      </c>
      <c r="S12" s="139">
        <f>IF(R12&gt;=100%,100%,IF(R12=R12,R12))</f>
        <v>1</v>
      </c>
      <c r="T12" s="11">
        <f>+M12</f>
        <v>0.9</v>
      </c>
      <c r="U12" s="139">
        <f>IF(ISERROR(AL12/AM12),0,AL12/AM12)</f>
        <v>0.33333333333333331</v>
      </c>
      <c r="V12" s="139">
        <f>IF(ISERROR(U12/T12),0,(U12/T12))</f>
        <v>0.37037037037037035</v>
      </c>
      <c r="W12" s="139">
        <f>IF(V12&gt;=100%,100%,IF(V12=V12,V12))</f>
        <v>0.37037037037037035</v>
      </c>
      <c r="X12" s="11">
        <f>+N12</f>
        <v>0.9</v>
      </c>
      <c r="Y12" s="139">
        <f>IF(ISERROR(AN12/AO12),0,AN12/AO12)</f>
        <v>1</v>
      </c>
      <c r="Z12" s="139">
        <f>IF(ISERROR(Y12/X12),0,(Y12/X12))</f>
        <v>1.1111111111111112</v>
      </c>
      <c r="AA12" s="139">
        <f>IF(Z12&gt;=100%,100%,IF(Z12=Z12,Z12))</f>
        <v>1</v>
      </c>
      <c r="AB12" s="11">
        <f>+O12</f>
        <v>0.9</v>
      </c>
      <c r="AC12" s="139">
        <f>IF(ISERROR(AP12/AQ12),0,AP12/AQ12)</f>
        <v>0</v>
      </c>
      <c r="AD12" s="139">
        <f>IF(ISERROR(AC12/AB12),0,(AC12/AB12))</f>
        <v>0</v>
      </c>
      <c r="AE12" s="139">
        <f>IF(AD12&gt;=100%,100%,IF(AD12=AD12,AD12))</f>
        <v>0</v>
      </c>
      <c r="AF12" s="11">
        <v>0.9</v>
      </c>
      <c r="AG12" s="139">
        <f>+AVERAGE(Q12,U12,Y12,AC12)</f>
        <v>0.58333333333333326</v>
      </c>
      <c r="AH12" s="139">
        <f>IF(ISERROR(AG12/AF12),0,(AG12/AF12))</f>
        <v>0.64814814814814803</v>
      </c>
      <c r="AI12" s="139">
        <f>IF(AH12&gt;=100%,100%,IF(AH12=AH12,AH12))</f>
        <v>0.64814814814814803</v>
      </c>
      <c r="AJ12" s="136">
        <v>3</v>
      </c>
      <c r="AK12" s="136">
        <v>3</v>
      </c>
      <c r="AL12" s="136">
        <v>1</v>
      </c>
      <c r="AM12" s="136">
        <v>3</v>
      </c>
      <c r="AN12" s="180">
        <v>1</v>
      </c>
      <c r="AO12" s="180">
        <v>1</v>
      </c>
      <c r="AP12" s="136"/>
      <c r="AQ12" s="136"/>
      <c r="AR12" s="136"/>
      <c r="AS12" s="136"/>
    </row>
    <row r="13" spans="1:45" ht="64.5" customHeight="1">
      <c r="A13" s="215"/>
      <c r="B13" s="215"/>
      <c r="C13" s="215" t="s">
        <v>32</v>
      </c>
      <c r="D13" s="257" t="s">
        <v>33</v>
      </c>
      <c r="E13" s="95" t="s">
        <v>160</v>
      </c>
      <c r="F13" s="95" t="s">
        <v>193</v>
      </c>
      <c r="G13" s="95" t="s">
        <v>161</v>
      </c>
      <c r="H13" s="61" t="s">
        <v>681</v>
      </c>
      <c r="I13" s="95"/>
      <c r="J13" s="96" t="s">
        <v>102</v>
      </c>
      <c r="K13" s="89" t="s">
        <v>561</v>
      </c>
      <c r="L13" s="11"/>
      <c r="M13" s="11"/>
      <c r="N13" s="11">
        <v>1</v>
      </c>
      <c r="O13" s="11"/>
      <c r="P13" s="35">
        <f t="shared" ref="P13:P21" si="0">+L13</f>
        <v>0</v>
      </c>
      <c r="Q13" s="139"/>
      <c r="R13" s="139"/>
      <c r="S13" s="139"/>
      <c r="T13" s="11">
        <f t="shared" ref="T13:T21" si="1">+M13</f>
        <v>0</v>
      </c>
      <c r="U13" s="139"/>
      <c r="V13" s="139"/>
      <c r="W13" s="139"/>
      <c r="X13" s="11">
        <f t="shared" ref="X13:X21" si="2">+N13</f>
        <v>1</v>
      </c>
      <c r="Y13" s="139">
        <f t="shared" ref="Y13:Y21" si="3">IF(ISERROR(AN13/AO13),0,AN13/AO13)</f>
        <v>1</v>
      </c>
      <c r="Z13" s="139">
        <f t="shared" ref="Z13:Z21" si="4">IF(ISERROR(Y13/X13),0,(Y13/X13))</f>
        <v>1</v>
      </c>
      <c r="AA13" s="139">
        <f t="shared" ref="AA13:AA21" si="5">IF(Z13&gt;=100%,100%,IF(Z13=Z13,Z13))</f>
        <v>1</v>
      </c>
      <c r="AB13" s="11">
        <f t="shared" ref="AB13:AB21" si="6">+O13</f>
        <v>0</v>
      </c>
      <c r="AC13" s="139"/>
      <c r="AD13" s="139"/>
      <c r="AE13" s="139"/>
      <c r="AF13" s="11">
        <v>1</v>
      </c>
      <c r="AG13" s="139">
        <f t="shared" ref="AG13:AG21" si="7">+AVERAGE(Q13,U13,Y13,AC13)</f>
        <v>1</v>
      </c>
      <c r="AH13" s="139">
        <f t="shared" ref="AH13:AH21" si="8">IF(ISERROR(AG13/AF13),0,(AG13/AF13))</f>
        <v>1</v>
      </c>
      <c r="AI13" s="139">
        <f t="shared" ref="AI13:AI21" si="9">IF(AH13&gt;=100%,100%,IF(AH13=AH13,AH13))</f>
        <v>1</v>
      </c>
      <c r="AJ13" s="136"/>
      <c r="AK13" s="136"/>
      <c r="AL13" s="136"/>
      <c r="AM13" s="136"/>
      <c r="AN13" s="180">
        <v>1</v>
      </c>
      <c r="AO13" s="180">
        <v>1</v>
      </c>
      <c r="AP13" s="136"/>
      <c r="AQ13" s="136"/>
      <c r="AR13" s="136"/>
      <c r="AS13" s="136"/>
    </row>
    <row r="14" spans="1:45" ht="63.75">
      <c r="A14" s="215"/>
      <c r="B14" s="215"/>
      <c r="C14" s="215"/>
      <c r="D14" s="257"/>
      <c r="E14" s="95" t="s">
        <v>162</v>
      </c>
      <c r="F14" s="95" t="s">
        <v>192</v>
      </c>
      <c r="G14" s="95" t="s">
        <v>163</v>
      </c>
      <c r="H14" s="61" t="s">
        <v>158</v>
      </c>
      <c r="I14" s="61" t="s">
        <v>159</v>
      </c>
      <c r="J14" s="96" t="s">
        <v>69</v>
      </c>
      <c r="K14" s="89" t="s">
        <v>302</v>
      </c>
      <c r="L14" s="11">
        <v>1</v>
      </c>
      <c r="M14" s="11">
        <f t="shared" ref="M14:M21" si="10">+L14</f>
        <v>1</v>
      </c>
      <c r="N14" s="11">
        <f t="shared" ref="N14:N21" si="11">+L14</f>
        <v>1</v>
      </c>
      <c r="O14" s="11">
        <f t="shared" ref="O14:O21" si="12">+L14</f>
        <v>1</v>
      </c>
      <c r="P14" s="35">
        <f t="shared" si="0"/>
        <v>1</v>
      </c>
      <c r="Q14" s="139">
        <f t="shared" ref="Q14:Q21" si="13">IF(ISERROR(AJ14/AK14),0,AJ14/AK14)</f>
        <v>0.83333333333333337</v>
      </c>
      <c r="R14" s="139">
        <f t="shared" ref="R14:R21" si="14">IF(ISERROR(Q14/P14),0,(Q14/P14))</f>
        <v>0.83333333333333337</v>
      </c>
      <c r="S14" s="139">
        <f t="shared" ref="S14:S21" si="15">IF(R14&gt;=100%,100%,IF(R14=R14,R14))</f>
        <v>0.83333333333333337</v>
      </c>
      <c r="T14" s="11">
        <f t="shared" si="1"/>
        <v>1</v>
      </c>
      <c r="U14" s="139">
        <f t="shared" ref="U14:U21" si="16">IF(ISERROR(AL14/AM14),0,AL14/AM14)</f>
        <v>0.85964912280701755</v>
      </c>
      <c r="V14" s="139">
        <f t="shared" ref="V14:V21" si="17">IF(ISERROR(U14/T14),0,(U14/T14))</f>
        <v>0.85964912280701755</v>
      </c>
      <c r="W14" s="139">
        <f t="shared" ref="W14:W21" si="18">IF(V14&gt;=100%,100%,IF(V14=V14,V14))</f>
        <v>0.85964912280701755</v>
      </c>
      <c r="X14" s="11">
        <f t="shared" si="2"/>
        <v>1</v>
      </c>
      <c r="Y14" s="139">
        <f t="shared" si="3"/>
        <v>0.87878787878787878</v>
      </c>
      <c r="Z14" s="139">
        <f t="shared" si="4"/>
        <v>0.87878787878787878</v>
      </c>
      <c r="AA14" s="139">
        <f t="shared" si="5"/>
        <v>0.87878787878787878</v>
      </c>
      <c r="AB14" s="11">
        <f t="shared" si="6"/>
        <v>1</v>
      </c>
      <c r="AC14" s="139">
        <f t="shared" ref="AC14:AC21" si="19">IF(ISERROR(AP14/AQ14),0,AP14/AQ14)</f>
        <v>0</v>
      </c>
      <c r="AD14" s="139">
        <f t="shared" ref="AD14:AD21" si="20">IF(ISERROR(AC14/AB14),0,(AC14/AB14))</f>
        <v>0</v>
      </c>
      <c r="AE14" s="139">
        <f t="shared" ref="AE14:AE21" si="21">IF(AD14&gt;=100%,100%,IF(AD14=AD14,AD14))</f>
        <v>0</v>
      </c>
      <c r="AF14" s="11">
        <v>1</v>
      </c>
      <c r="AG14" s="139">
        <f t="shared" si="7"/>
        <v>0.64294258373205748</v>
      </c>
      <c r="AH14" s="139">
        <f t="shared" si="8"/>
        <v>0.64294258373205748</v>
      </c>
      <c r="AI14" s="139">
        <f t="shared" si="9"/>
        <v>0.64294258373205748</v>
      </c>
      <c r="AJ14" s="136">
        <v>65</v>
      </c>
      <c r="AK14" s="136">
        <v>78</v>
      </c>
      <c r="AL14" s="169">
        <v>98</v>
      </c>
      <c r="AM14" s="169">
        <v>114</v>
      </c>
      <c r="AN14" s="180">
        <v>116</v>
      </c>
      <c r="AO14" s="180">
        <v>132</v>
      </c>
      <c r="AP14" s="136"/>
      <c r="AQ14" s="136"/>
      <c r="AR14" s="136"/>
      <c r="AS14" s="136"/>
    </row>
    <row r="15" spans="1:45" ht="65.25" customHeight="1">
      <c r="A15" s="215"/>
      <c r="B15" s="215"/>
      <c r="C15" s="215"/>
      <c r="D15" s="257"/>
      <c r="E15" s="95" t="s">
        <v>166</v>
      </c>
      <c r="F15" s="95" t="s">
        <v>194</v>
      </c>
      <c r="G15" s="95" t="s">
        <v>167</v>
      </c>
      <c r="H15" s="95" t="s">
        <v>158</v>
      </c>
      <c r="I15" s="95" t="s">
        <v>159</v>
      </c>
      <c r="J15" s="96" t="s">
        <v>69</v>
      </c>
      <c r="K15" s="89" t="s">
        <v>304</v>
      </c>
      <c r="L15" s="11">
        <v>0.9</v>
      </c>
      <c r="M15" s="11">
        <f t="shared" si="10"/>
        <v>0.9</v>
      </c>
      <c r="N15" s="11">
        <f t="shared" si="11"/>
        <v>0.9</v>
      </c>
      <c r="O15" s="11">
        <f t="shared" si="12"/>
        <v>0.9</v>
      </c>
      <c r="P15" s="35">
        <f t="shared" si="0"/>
        <v>0.9</v>
      </c>
      <c r="Q15" s="139">
        <f t="shared" si="13"/>
        <v>0.75</v>
      </c>
      <c r="R15" s="139">
        <f t="shared" si="14"/>
        <v>0.83333333333333326</v>
      </c>
      <c r="S15" s="139">
        <f t="shared" si="15"/>
        <v>0.83333333333333326</v>
      </c>
      <c r="T15" s="11">
        <f t="shared" si="1"/>
        <v>0.9</v>
      </c>
      <c r="U15" s="139">
        <f t="shared" si="16"/>
        <v>0.75</v>
      </c>
      <c r="V15" s="139">
        <f t="shared" si="17"/>
        <v>0.83333333333333326</v>
      </c>
      <c r="W15" s="139">
        <f t="shared" si="18"/>
        <v>0.83333333333333326</v>
      </c>
      <c r="X15" s="11">
        <f t="shared" si="2"/>
        <v>0.9</v>
      </c>
      <c r="Y15" s="139">
        <f t="shared" si="3"/>
        <v>1</v>
      </c>
      <c r="Z15" s="139">
        <f t="shared" si="4"/>
        <v>1.1111111111111112</v>
      </c>
      <c r="AA15" s="139">
        <f t="shared" si="5"/>
        <v>1</v>
      </c>
      <c r="AB15" s="11">
        <f t="shared" si="6"/>
        <v>0.9</v>
      </c>
      <c r="AC15" s="139">
        <f t="shared" si="19"/>
        <v>0</v>
      </c>
      <c r="AD15" s="139">
        <f t="shared" si="20"/>
        <v>0</v>
      </c>
      <c r="AE15" s="139">
        <f t="shared" si="21"/>
        <v>0</v>
      </c>
      <c r="AF15" s="11">
        <v>0.9</v>
      </c>
      <c r="AG15" s="139">
        <f t="shared" si="7"/>
        <v>0.625</v>
      </c>
      <c r="AH15" s="139">
        <f t="shared" si="8"/>
        <v>0.69444444444444442</v>
      </c>
      <c r="AI15" s="139">
        <f t="shared" si="9"/>
        <v>0.69444444444444442</v>
      </c>
      <c r="AJ15" s="136">
        <v>6</v>
      </c>
      <c r="AK15" s="136">
        <v>8</v>
      </c>
      <c r="AL15" s="136">
        <v>3</v>
      </c>
      <c r="AM15" s="136">
        <v>4</v>
      </c>
      <c r="AN15" s="180">
        <v>5</v>
      </c>
      <c r="AO15" s="180">
        <v>5</v>
      </c>
      <c r="AP15" s="136"/>
      <c r="AQ15" s="136"/>
      <c r="AR15" s="136"/>
      <c r="AS15" s="136"/>
    </row>
    <row r="16" spans="1:45" ht="139.5" customHeight="1">
      <c r="A16" s="215"/>
      <c r="B16" s="215"/>
      <c r="C16" s="215"/>
      <c r="D16" s="13" t="s">
        <v>377</v>
      </c>
      <c r="E16" s="95" t="s">
        <v>168</v>
      </c>
      <c r="F16" s="95" t="s">
        <v>195</v>
      </c>
      <c r="G16" s="95" t="s">
        <v>169</v>
      </c>
      <c r="H16" s="95" t="s">
        <v>158</v>
      </c>
      <c r="I16" s="95" t="s">
        <v>170</v>
      </c>
      <c r="J16" s="96" t="s">
        <v>69</v>
      </c>
      <c r="K16" s="89" t="s">
        <v>305</v>
      </c>
      <c r="L16" s="11">
        <v>0.9</v>
      </c>
      <c r="M16" s="11">
        <f t="shared" si="10"/>
        <v>0.9</v>
      </c>
      <c r="N16" s="11">
        <f t="shared" si="11"/>
        <v>0.9</v>
      </c>
      <c r="O16" s="11">
        <f t="shared" si="12"/>
        <v>0.9</v>
      </c>
      <c r="P16" s="35">
        <f t="shared" si="0"/>
        <v>0.9</v>
      </c>
      <c r="Q16" s="139">
        <f t="shared" si="13"/>
        <v>1</v>
      </c>
      <c r="R16" s="139">
        <f t="shared" si="14"/>
        <v>1.1111111111111112</v>
      </c>
      <c r="S16" s="139">
        <f t="shared" si="15"/>
        <v>1</v>
      </c>
      <c r="T16" s="11">
        <f t="shared" si="1"/>
        <v>0.9</v>
      </c>
      <c r="U16" s="139">
        <f t="shared" si="16"/>
        <v>0.70370370370370372</v>
      </c>
      <c r="V16" s="139">
        <f t="shared" si="17"/>
        <v>0.78189300411522633</v>
      </c>
      <c r="W16" s="139">
        <f t="shared" si="18"/>
        <v>0.78189300411522633</v>
      </c>
      <c r="X16" s="11">
        <f t="shared" si="2"/>
        <v>0.9</v>
      </c>
      <c r="Y16" s="139">
        <f t="shared" si="3"/>
        <v>1.3125</v>
      </c>
      <c r="Z16" s="139">
        <f t="shared" si="4"/>
        <v>1.4583333333333333</v>
      </c>
      <c r="AA16" s="139">
        <f t="shared" si="5"/>
        <v>1</v>
      </c>
      <c r="AB16" s="11">
        <f t="shared" si="6"/>
        <v>0.9</v>
      </c>
      <c r="AC16" s="139">
        <f t="shared" si="19"/>
        <v>0</v>
      </c>
      <c r="AD16" s="139">
        <f t="shared" si="20"/>
        <v>0</v>
      </c>
      <c r="AE16" s="139">
        <f t="shared" si="21"/>
        <v>0</v>
      </c>
      <c r="AF16" s="11">
        <v>0.9</v>
      </c>
      <c r="AG16" s="139">
        <f t="shared" si="7"/>
        <v>0.75405092592592593</v>
      </c>
      <c r="AH16" s="139">
        <f t="shared" si="8"/>
        <v>0.83783436213991769</v>
      </c>
      <c r="AI16" s="139">
        <f t="shared" si="9"/>
        <v>0.83783436213991769</v>
      </c>
      <c r="AJ16" s="136">
        <v>9</v>
      </c>
      <c r="AK16" s="136">
        <v>9</v>
      </c>
      <c r="AL16" s="136">
        <v>19</v>
      </c>
      <c r="AM16" s="136">
        <v>27</v>
      </c>
      <c r="AN16" s="180">
        <v>21</v>
      </c>
      <c r="AO16" s="180">
        <v>16</v>
      </c>
      <c r="AP16" s="136"/>
      <c r="AQ16" s="136"/>
      <c r="AR16" s="136"/>
      <c r="AS16" s="136"/>
    </row>
    <row r="17" spans="1:45" ht="61.5" customHeight="1">
      <c r="A17" s="215"/>
      <c r="B17" s="215"/>
      <c r="C17" s="22" t="s">
        <v>56</v>
      </c>
      <c r="D17" s="13" t="s">
        <v>55</v>
      </c>
      <c r="E17" s="95" t="s">
        <v>173</v>
      </c>
      <c r="F17" s="95" t="s">
        <v>174</v>
      </c>
      <c r="G17" s="95" t="s">
        <v>175</v>
      </c>
      <c r="H17" s="95" t="s">
        <v>562</v>
      </c>
      <c r="I17" s="95" t="s">
        <v>176</v>
      </c>
      <c r="J17" s="95" t="s">
        <v>69</v>
      </c>
      <c r="K17" s="89" t="s">
        <v>563</v>
      </c>
      <c r="L17" s="11">
        <v>0.9</v>
      </c>
      <c r="M17" s="11">
        <f t="shared" si="10"/>
        <v>0.9</v>
      </c>
      <c r="N17" s="11">
        <f t="shared" si="11"/>
        <v>0.9</v>
      </c>
      <c r="O17" s="11">
        <f t="shared" si="12"/>
        <v>0.9</v>
      </c>
      <c r="P17" s="35">
        <f t="shared" si="0"/>
        <v>0.9</v>
      </c>
      <c r="Q17" s="139">
        <f t="shared" si="13"/>
        <v>0.5</v>
      </c>
      <c r="R17" s="139">
        <f t="shared" si="14"/>
        <v>0.55555555555555558</v>
      </c>
      <c r="S17" s="139">
        <f t="shared" si="15"/>
        <v>0.55555555555555558</v>
      </c>
      <c r="T17" s="11">
        <f t="shared" si="1"/>
        <v>0.9</v>
      </c>
      <c r="U17" s="139">
        <f t="shared" si="16"/>
        <v>0.68181818181818177</v>
      </c>
      <c r="V17" s="139">
        <f t="shared" si="17"/>
        <v>0.75757575757575746</v>
      </c>
      <c r="W17" s="139">
        <f t="shared" si="18"/>
        <v>0.75757575757575746</v>
      </c>
      <c r="X17" s="11">
        <f t="shared" si="2"/>
        <v>0.9</v>
      </c>
      <c r="Y17" s="139">
        <f t="shared" si="3"/>
        <v>0.96</v>
      </c>
      <c r="Z17" s="139">
        <f t="shared" si="4"/>
        <v>1.0666666666666667</v>
      </c>
      <c r="AA17" s="139">
        <f t="shared" si="5"/>
        <v>1</v>
      </c>
      <c r="AB17" s="11">
        <f t="shared" si="6"/>
        <v>0.9</v>
      </c>
      <c r="AC17" s="139">
        <f t="shared" si="19"/>
        <v>0</v>
      </c>
      <c r="AD17" s="139">
        <f t="shared" si="20"/>
        <v>0</v>
      </c>
      <c r="AE17" s="139">
        <f t="shared" si="21"/>
        <v>0</v>
      </c>
      <c r="AF17" s="11">
        <v>0.9</v>
      </c>
      <c r="AG17" s="139">
        <f t="shared" si="7"/>
        <v>0.53545454545454541</v>
      </c>
      <c r="AH17" s="139">
        <f t="shared" si="8"/>
        <v>0.59494949494949489</v>
      </c>
      <c r="AI17" s="139">
        <f t="shared" si="9"/>
        <v>0.59494949494949489</v>
      </c>
      <c r="AJ17" s="136">
        <v>1</v>
      </c>
      <c r="AK17" s="136">
        <v>2</v>
      </c>
      <c r="AL17" s="136">
        <v>15</v>
      </c>
      <c r="AM17" s="136">
        <v>22</v>
      </c>
      <c r="AN17" s="180">
        <v>24</v>
      </c>
      <c r="AO17" s="180">
        <v>25</v>
      </c>
      <c r="AP17" s="136"/>
      <c r="AQ17" s="136"/>
      <c r="AR17" s="136"/>
      <c r="AS17" s="136"/>
    </row>
    <row r="18" spans="1:45" ht="63.75">
      <c r="A18" s="215"/>
      <c r="B18" s="215"/>
      <c r="C18" s="310" t="s">
        <v>35</v>
      </c>
      <c r="D18" s="215" t="s">
        <v>36</v>
      </c>
      <c r="E18" s="95" t="s">
        <v>164</v>
      </c>
      <c r="F18" s="95" t="s">
        <v>191</v>
      </c>
      <c r="G18" s="95" t="s">
        <v>165</v>
      </c>
      <c r="H18" s="95" t="s">
        <v>682</v>
      </c>
      <c r="I18" s="102"/>
      <c r="J18" s="96" t="s">
        <v>69</v>
      </c>
      <c r="K18" s="89" t="s">
        <v>303</v>
      </c>
      <c r="L18" s="11">
        <v>1</v>
      </c>
      <c r="M18" s="11">
        <f t="shared" si="10"/>
        <v>1</v>
      </c>
      <c r="N18" s="11">
        <f t="shared" si="11"/>
        <v>1</v>
      </c>
      <c r="O18" s="11">
        <f t="shared" si="12"/>
        <v>1</v>
      </c>
      <c r="P18" s="35">
        <f t="shared" si="0"/>
        <v>1</v>
      </c>
      <c r="Q18" s="139">
        <f t="shared" si="13"/>
        <v>1</v>
      </c>
      <c r="R18" s="139">
        <f t="shared" si="14"/>
        <v>1</v>
      </c>
      <c r="S18" s="139">
        <f t="shared" si="15"/>
        <v>1</v>
      </c>
      <c r="T18" s="11">
        <f t="shared" si="1"/>
        <v>1</v>
      </c>
      <c r="U18" s="139">
        <f t="shared" si="16"/>
        <v>1</v>
      </c>
      <c r="V18" s="139">
        <f t="shared" si="17"/>
        <v>1</v>
      </c>
      <c r="W18" s="139">
        <f t="shared" si="18"/>
        <v>1</v>
      </c>
      <c r="X18" s="11">
        <f t="shared" si="2"/>
        <v>1</v>
      </c>
      <c r="Y18" s="139">
        <f t="shared" si="3"/>
        <v>1</v>
      </c>
      <c r="Z18" s="139">
        <f t="shared" si="4"/>
        <v>1</v>
      </c>
      <c r="AA18" s="139">
        <f t="shared" si="5"/>
        <v>1</v>
      </c>
      <c r="AB18" s="11">
        <f t="shared" si="6"/>
        <v>1</v>
      </c>
      <c r="AC18" s="139">
        <f t="shared" si="19"/>
        <v>0</v>
      </c>
      <c r="AD18" s="139">
        <f t="shared" si="20"/>
        <v>0</v>
      </c>
      <c r="AE18" s="139">
        <f t="shared" si="21"/>
        <v>0</v>
      </c>
      <c r="AF18" s="11">
        <v>1</v>
      </c>
      <c r="AG18" s="139">
        <f t="shared" si="7"/>
        <v>0.75</v>
      </c>
      <c r="AH18" s="139">
        <f t="shared" si="8"/>
        <v>0.75</v>
      </c>
      <c r="AI18" s="139">
        <f t="shared" si="9"/>
        <v>0.75</v>
      </c>
      <c r="AJ18" s="136">
        <v>1</v>
      </c>
      <c r="AK18" s="136">
        <v>1</v>
      </c>
      <c r="AL18" s="136">
        <v>1</v>
      </c>
      <c r="AM18" s="136">
        <v>1</v>
      </c>
      <c r="AN18" s="180">
        <v>1</v>
      </c>
      <c r="AO18" s="180">
        <v>1</v>
      </c>
      <c r="AP18" s="136"/>
      <c r="AQ18" s="136"/>
      <c r="AR18" s="136"/>
      <c r="AS18" s="136"/>
    </row>
    <row r="19" spans="1:45" ht="63.75">
      <c r="A19" s="215"/>
      <c r="B19" s="215"/>
      <c r="C19" s="310"/>
      <c r="D19" s="215"/>
      <c r="E19" s="95" t="s">
        <v>171</v>
      </c>
      <c r="F19" s="95" t="s">
        <v>196</v>
      </c>
      <c r="G19" s="95" t="s">
        <v>172</v>
      </c>
      <c r="H19" s="95" t="s">
        <v>683</v>
      </c>
      <c r="I19" s="95"/>
      <c r="J19" s="95" t="s">
        <v>102</v>
      </c>
      <c r="K19" s="89" t="s">
        <v>189</v>
      </c>
      <c r="L19" s="11">
        <v>1</v>
      </c>
      <c r="M19" s="11">
        <f t="shared" si="10"/>
        <v>1</v>
      </c>
      <c r="N19" s="11">
        <f t="shared" si="11"/>
        <v>1</v>
      </c>
      <c r="O19" s="11">
        <f t="shared" si="12"/>
        <v>1</v>
      </c>
      <c r="P19" s="35">
        <f t="shared" si="0"/>
        <v>1</v>
      </c>
      <c r="Q19" s="139">
        <f t="shared" si="13"/>
        <v>1</v>
      </c>
      <c r="R19" s="139">
        <f t="shared" si="14"/>
        <v>1</v>
      </c>
      <c r="S19" s="139">
        <f t="shared" si="15"/>
        <v>1</v>
      </c>
      <c r="T19" s="11">
        <f t="shared" si="1"/>
        <v>1</v>
      </c>
      <c r="U19" s="139">
        <f t="shared" si="16"/>
        <v>1</v>
      </c>
      <c r="V19" s="139">
        <f t="shared" si="17"/>
        <v>1</v>
      </c>
      <c r="W19" s="139">
        <f t="shared" si="18"/>
        <v>1</v>
      </c>
      <c r="X19" s="11">
        <f t="shared" si="2"/>
        <v>1</v>
      </c>
      <c r="Y19" s="139">
        <f t="shared" si="3"/>
        <v>1</v>
      </c>
      <c r="Z19" s="139">
        <f t="shared" si="4"/>
        <v>1</v>
      </c>
      <c r="AA19" s="139">
        <f t="shared" si="5"/>
        <v>1</v>
      </c>
      <c r="AB19" s="11">
        <f t="shared" si="6"/>
        <v>1</v>
      </c>
      <c r="AC19" s="139">
        <f t="shared" si="19"/>
        <v>0</v>
      </c>
      <c r="AD19" s="139">
        <f t="shared" si="20"/>
        <v>0</v>
      </c>
      <c r="AE19" s="139">
        <f t="shared" si="21"/>
        <v>0</v>
      </c>
      <c r="AF19" s="11">
        <v>1</v>
      </c>
      <c r="AG19" s="139">
        <f t="shared" si="7"/>
        <v>0.75</v>
      </c>
      <c r="AH19" s="139">
        <f>IF(ISERROR(AG19/AF19),0,(AG19/AF19))</f>
        <v>0.75</v>
      </c>
      <c r="AI19" s="139">
        <f t="shared" si="9"/>
        <v>0.75</v>
      </c>
      <c r="AJ19" s="136">
        <v>1</v>
      </c>
      <c r="AK19" s="136">
        <v>1</v>
      </c>
      <c r="AL19" s="136">
        <v>1</v>
      </c>
      <c r="AM19" s="136">
        <v>1</v>
      </c>
      <c r="AN19" s="180">
        <v>1</v>
      </c>
      <c r="AO19" s="180">
        <v>1</v>
      </c>
      <c r="AP19" s="136"/>
      <c r="AQ19" s="136"/>
      <c r="AR19" s="136"/>
      <c r="AS19" s="136"/>
    </row>
    <row r="20" spans="1:45" ht="56.25" customHeight="1">
      <c r="A20" s="215"/>
      <c r="B20" s="215"/>
      <c r="C20" s="310"/>
      <c r="D20" s="215"/>
      <c r="E20" s="45" t="s">
        <v>64</v>
      </c>
      <c r="F20" s="46" t="s">
        <v>65</v>
      </c>
      <c r="G20" s="47" t="s">
        <v>177</v>
      </c>
      <c r="H20" s="48" t="s">
        <v>185</v>
      </c>
      <c r="I20" s="48" t="s">
        <v>285</v>
      </c>
      <c r="J20" s="38" t="s">
        <v>37</v>
      </c>
      <c r="K20" s="64" t="s">
        <v>150</v>
      </c>
      <c r="L20" s="11">
        <v>0.9</v>
      </c>
      <c r="M20" s="11">
        <f t="shared" si="10"/>
        <v>0.9</v>
      </c>
      <c r="N20" s="11">
        <f t="shared" si="11"/>
        <v>0.9</v>
      </c>
      <c r="O20" s="11">
        <f t="shared" si="12"/>
        <v>0.9</v>
      </c>
      <c r="P20" s="35">
        <f t="shared" si="0"/>
        <v>0.9</v>
      </c>
      <c r="Q20" s="139">
        <f t="shared" si="13"/>
        <v>1</v>
      </c>
      <c r="R20" s="139">
        <f t="shared" si="14"/>
        <v>1.1111111111111112</v>
      </c>
      <c r="S20" s="139">
        <f t="shared" si="15"/>
        <v>1</v>
      </c>
      <c r="T20" s="11">
        <f t="shared" si="1"/>
        <v>0.9</v>
      </c>
      <c r="U20" s="139">
        <f t="shared" si="16"/>
        <v>0.96875</v>
      </c>
      <c r="V20" s="139">
        <f t="shared" si="17"/>
        <v>1.0763888888888888</v>
      </c>
      <c r="W20" s="139">
        <f t="shared" si="18"/>
        <v>1</v>
      </c>
      <c r="X20" s="11">
        <f t="shared" si="2"/>
        <v>0.9</v>
      </c>
      <c r="Y20" s="139">
        <f t="shared" si="3"/>
        <v>0.96875</v>
      </c>
      <c r="Z20" s="139">
        <f t="shared" si="4"/>
        <v>1.0763888888888888</v>
      </c>
      <c r="AA20" s="139">
        <f t="shared" si="5"/>
        <v>1</v>
      </c>
      <c r="AB20" s="11">
        <f t="shared" si="6"/>
        <v>0.9</v>
      </c>
      <c r="AC20" s="139">
        <f t="shared" si="19"/>
        <v>0</v>
      </c>
      <c r="AD20" s="139">
        <f t="shared" si="20"/>
        <v>0</v>
      </c>
      <c r="AE20" s="139">
        <f t="shared" si="21"/>
        <v>0</v>
      </c>
      <c r="AF20" s="11">
        <v>0.9</v>
      </c>
      <c r="AG20" s="139">
        <f t="shared" si="7"/>
        <v>0.734375</v>
      </c>
      <c r="AH20" s="139">
        <f t="shared" si="8"/>
        <v>0.81597222222222221</v>
      </c>
      <c r="AI20" s="139">
        <f t="shared" si="9"/>
        <v>0.81597222222222221</v>
      </c>
      <c r="AJ20" s="136">
        <v>1</v>
      </c>
      <c r="AK20" s="136">
        <v>1</v>
      </c>
      <c r="AL20" s="136">
        <v>31</v>
      </c>
      <c r="AM20" s="136">
        <v>32</v>
      </c>
      <c r="AN20" s="115">
        <v>31</v>
      </c>
      <c r="AO20" s="115">
        <v>32</v>
      </c>
      <c r="AP20" s="136"/>
      <c r="AQ20" s="136"/>
      <c r="AR20" s="136"/>
      <c r="AS20" s="136"/>
    </row>
    <row r="21" spans="1:45" ht="51">
      <c r="A21" s="215"/>
      <c r="B21" s="215"/>
      <c r="C21" s="310"/>
      <c r="D21" s="215"/>
      <c r="E21" s="45" t="s">
        <v>42</v>
      </c>
      <c r="F21" s="54" t="s">
        <v>43</v>
      </c>
      <c r="G21" s="47" t="s">
        <v>178</v>
      </c>
      <c r="H21" s="55" t="s">
        <v>26</v>
      </c>
      <c r="I21" s="54" t="s">
        <v>27</v>
      </c>
      <c r="J21" s="38" t="s">
        <v>37</v>
      </c>
      <c r="K21" s="64" t="s">
        <v>151</v>
      </c>
      <c r="L21" s="11">
        <v>0.9</v>
      </c>
      <c r="M21" s="11">
        <f t="shared" si="10"/>
        <v>0.9</v>
      </c>
      <c r="N21" s="11">
        <f t="shared" si="11"/>
        <v>0.9</v>
      </c>
      <c r="O21" s="11">
        <f t="shared" si="12"/>
        <v>0.9</v>
      </c>
      <c r="P21" s="35">
        <f t="shared" si="0"/>
        <v>0.9</v>
      </c>
      <c r="Q21" s="139">
        <f t="shared" si="13"/>
        <v>1</v>
      </c>
      <c r="R21" s="139">
        <f t="shared" si="14"/>
        <v>1.1111111111111112</v>
      </c>
      <c r="S21" s="139">
        <f t="shared" si="15"/>
        <v>1</v>
      </c>
      <c r="T21" s="11">
        <f t="shared" si="1"/>
        <v>0.9</v>
      </c>
      <c r="U21" s="139">
        <f t="shared" si="16"/>
        <v>0.16666666666666666</v>
      </c>
      <c r="V21" s="139">
        <f t="shared" si="17"/>
        <v>0.18518518518518517</v>
      </c>
      <c r="W21" s="139">
        <f t="shared" si="18"/>
        <v>0.18518518518518517</v>
      </c>
      <c r="X21" s="11">
        <f t="shared" si="2"/>
        <v>0.9</v>
      </c>
      <c r="Y21" s="139">
        <f t="shared" si="3"/>
        <v>1</v>
      </c>
      <c r="Z21" s="139">
        <f t="shared" si="4"/>
        <v>1.1111111111111112</v>
      </c>
      <c r="AA21" s="139">
        <f t="shared" si="5"/>
        <v>1</v>
      </c>
      <c r="AB21" s="11">
        <f t="shared" si="6"/>
        <v>0.9</v>
      </c>
      <c r="AC21" s="139">
        <f t="shared" si="19"/>
        <v>0</v>
      </c>
      <c r="AD21" s="139">
        <f t="shared" si="20"/>
        <v>0</v>
      </c>
      <c r="AE21" s="139">
        <f t="shared" si="21"/>
        <v>0</v>
      </c>
      <c r="AF21" s="11">
        <v>0.9</v>
      </c>
      <c r="AG21" s="139">
        <f t="shared" si="7"/>
        <v>0.54166666666666674</v>
      </c>
      <c r="AH21" s="139">
        <f t="shared" si="8"/>
        <v>0.60185185185185197</v>
      </c>
      <c r="AI21" s="139">
        <f t="shared" si="9"/>
        <v>0.60185185185185197</v>
      </c>
      <c r="AJ21" s="136">
        <v>1</v>
      </c>
      <c r="AK21" s="136">
        <v>1</v>
      </c>
      <c r="AL21" s="136">
        <v>1</v>
      </c>
      <c r="AM21" s="136">
        <v>6</v>
      </c>
      <c r="AN21" s="117">
        <v>1</v>
      </c>
      <c r="AO21" s="117">
        <v>1</v>
      </c>
      <c r="AP21" s="136"/>
      <c r="AQ21" s="136"/>
      <c r="AR21" s="136"/>
      <c r="AS21" s="136"/>
    </row>
    <row r="22" spans="1:45" ht="23.25">
      <c r="W22" s="161">
        <f>+AVERAGE(W12:W21)</f>
        <v>0.7542229748207655</v>
      </c>
      <c r="AA22" s="161">
        <f>+AVERAGE(AA12:AA21)</f>
        <v>0.98787878787878791</v>
      </c>
      <c r="AE22" s="161">
        <f>+AVERAGE(AE12:AE21)</f>
        <v>0</v>
      </c>
    </row>
  </sheetData>
  <protectedRanges>
    <protectedRange sqref="AP12:AS21 AJ12:AM21" name="Rango1"/>
    <protectedRange sqref="AN12:AO21" name="Rango1_1"/>
  </protectedRanges>
  <autoFilter ref="A11:AS22"/>
  <mergeCells count="41">
    <mergeCell ref="AS9:AS11"/>
    <mergeCell ref="P10:S10"/>
    <mergeCell ref="T10:W10"/>
    <mergeCell ref="X10:AA10"/>
    <mergeCell ref="AB10:AE10"/>
    <mergeCell ref="AF10:AI10"/>
    <mergeCell ref="AJ10:AK10"/>
    <mergeCell ref="AL10:AM10"/>
    <mergeCell ref="AN10:AO10"/>
    <mergeCell ref="AP10:AQ10"/>
    <mergeCell ref="AR10:AR11"/>
    <mergeCell ref="P9:AI9"/>
    <mergeCell ref="AJ9:AK9"/>
    <mergeCell ref="AL9:AM9"/>
    <mergeCell ref="AN9:AO9"/>
    <mergeCell ref="AP9:AR9"/>
    <mergeCell ref="L9:O9"/>
    <mergeCell ref="G10:G11"/>
    <mergeCell ref="H10:I10"/>
    <mergeCell ref="J10:J11"/>
    <mergeCell ref="K10:K11"/>
    <mergeCell ref="E9:E11"/>
    <mergeCell ref="F9:F11"/>
    <mergeCell ref="G9:J9"/>
    <mergeCell ref="A1:C2"/>
    <mergeCell ref="D1:L1"/>
    <mergeCell ref="D2:L2"/>
    <mergeCell ref="B4:D4"/>
    <mergeCell ref="B5:D5"/>
    <mergeCell ref="B6:D6"/>
    <mergeCell ref="B7:D7"/>
    <mergeCell ref="A9:A11"/>
    <mergeCell ref="B9:B11"/>
    <mergeCell ref="C9:C11"/>
    <mergeCell ref="D9:D11"/>
    <mergeCell ref="A12:A21"/>
    <mergeCell ref="B12:B21"/>
    <mergeCell ref="D13:D15"/>
    <mergeCell ref="C13:C16"/>
    <mergeCell ref="C18:C21"/>
    <mergeCell ref="D18:D21"/>
  </mergeCells>
  <conditionalFormatting sqref="Q12:S21">
    <cfRule type="cellIs" dxfId="71" priority="118" stopIfTrue="1" operator="lessThanOrEqual">
      <formula>0.49</formula>
    </cfRule>
    <cfRule type="cellIs" dxfId="70" priority="119" stopIfTrue="1" operator="between">
      <formula>0.5</formula>
      <formula>0.899999999999999</formula>
    </cfRule>
    <cfRule type="cellIs" dxfId="69" priority="120" stopIfTrue="1" operator="greaterThanOrEqual">
      <formula>0.9</formula>
    </cfRule>
  </conditionalFormatting>
  <conditionalFormatting sqref="U12:W21">
    <cfRule type="cellIs" dxfId="68" priority="112" stopIfTrue="1" operator="lessThanOrEqual">
      <formula>0.49</formula>
    </cfRule>
    <cfRule type="cellIs" dxfId="67" priority="113" stopIfTrue="1" operator="between">
      <formula>0.5</formula>
      <formula>0.899999999999999</formula>
    </cfRule>
    <cfRule type="cellIs" dxfId="66" priority="114" stopIfTrue="1" operator="greaterThanOrEqual">
      <formula>0.9</formula>
    </cfRule>
  </conditionalFormatting>
  <conditionalFormatting sqref="Y12:AA21">
    <cfRule type="cellIs" dxfId="65" priority="106" stopIfTrue="1" operator="lessThanOrEqual">
      <formula>0.49</formula>
    </cfRule>
    <cfRule type="cellIs" dxfId="64" priority="107" stopIfTrue="1" operator="between">
      <formula>0.5</formula>
      <formula>0.899999999999999</formula>
    </cfRule>
    <cfRule type="cellIs" dxfId="63" priority="108" stopIfTrue="1" operator="greaterThanOrEqual">
      <formula>0.9</formula>
    </cfRule>
  </conditionalFormatting>
  <conditionalFormatting sqref="AC12:AE21">
    <cfRule type="cellIs" dxfId="62" priority="31" stopIfTrue="1" operator="lessThanOrEqual">
      <formula>0.49</formula>
    </cfRule>
    <cfRule type="cellIs" dxfId="61" priority="32" stopIfTrue="1" operator="between">
      <formula>0.5</formula>
      <formula>0.899999999999999</formula>
    </cfRule>
    <cfRule type="cellIs" dxfId="60" priority="33" stopIfTrue="1" operator="greaterThanOrEqual">
      <formula>0.9</formula>
    </cfRule>
  </conditionalFormatting>
  <conditionalFormatting sqref="W22">
    <cfRule type="cellIs" dxfId="59" priority="7" stopIfTrue="1" operator="lessThanOrEqual">
      <formula>0.49</formula>
    </cfRule>
    <cfRule type="cellIs" dxfId="58" priority="8" stopIfTrue="1" operator="between">
      <formula>0.5</formula>
      <formula>0.79</formula>
    </cfRule>
    <cfRule type="cellIs" dxfId="57" priority="9" stopIfTrue="1" operator="greaterThanOrEqual">
      <formula>0.8</formula>
    </cfRule>
  </conditionalFormatting>
  <conditionalFormatting sqref="AG12:AI21">
    <cfRule type="cellIs" dxfId="56" priority="94" stopIfTrue="1" operator="lessThanOrEqual">
      <formula>0.499999999999999</formula>
    </cfRule>
    <cfRule type="cellIs" dxfId="55" priority="95" stopIfTrue="1" operator="between">
      <formula>0.5</formula>
      <formula>0.899999999999999</formula>
    </cfRule>
    <cfRule type="cellIs" dxfId="54" priority="96" stopIfTrue="1" operator="greaterThanOrEqual">
      <formula>0.9</formula>
    </cfRule>
  </conditionalFormatting>
  <conditionalFormatting sqref="AA22">
    <cfRule type="cellIs" dxfId="53" priority="4" stopIfTrue="1" operator="lessThanOrEqual">
      <formula>0.49</formula>
    </cfRule>
    <cfRule type="cellIs" dxfId="52" priority="5" stopIfTrue="1" operator="between">
      <formula>0.5</formula>
      <formula>0.79</formula>
    </cfRule>
    <cfRule type="cellIs" dxfId="51" priority="6" stopIfTrue="1" operator="greaterThanOrEqual">
      <formula>0.8</formula>
    </cfRule>
  </conditionalFormatting>
  <conditionalFormatting sqref="AE22">
    <cfRule type="cellIs" dxfId="50" priority="1" stopIfTrue="1" operator="lessThanOrEqual">
      <formula>0.49</formula>
    </cfRule>
    <cfRule type="cellIs" dxfId="49" priority="2" stopIfTrue="1" operator="between">
      <formula>0.5</formula>
      <formula>0.79</formula>
    </cfRule>
    <cfRule type="cellIs" dxfId="48" priority="3" stopIfTrue="1" operator="greaterThanOrEqual">
      <formula>0.8</formula>
    </cfRule>
  </conditionalFormatting>
  <pageMargins left="0.7" right="0.7" top="0.75" bottom="0.75" header="0.3" footer="0.3"/>
  <pageSetup scale="13" orientation="portrait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S23"/>
  <sheetViews>
    <sheetView topLeftCell="W1" zoomScale="60" zoomScaleNormal="60" workbookViewId="0">
      <selection activeCell="AO14" sqref="AO14"/>
    </sheetView>
  </sheetViews>
  <sheetFormatPr baseColWidth="10" defaultRowHeight="15"/>
  <cols>
    <col min="1" max="1" width="19.7109375" customWidth="1"/>
    <col min="2" max="2" width="18.42578125" customWidth="1"/>
    <col min="3" max="3" width="15.85546875" customWidth="1"/>
    <col min="4" max="4" width="25" customWidth="1"/>
    <col min="5" max="5" width="31" customWidth="1"/>
    <col min="6" max="6" width="28.85546875" customWidth="1"/>
    <col min="7" max="7" width="19.7109375" customWidth="1"/>
    <col min="8" max="8" width="15.5703125" customWidth="1"/>
    <col min="9" max="9" width="19.140625" customWidth="1"/>
    <col min="10" max="10" width="11.42578125" customWidth="1"/>
    <col min="11" max="11" width="18.5703125" style="28" customWidth="1"/>
    <col min="12" max="15" width="9.140625" customWidth="1"/>
    <col min="24" max="35" width="11.42578125" customWidth="1"/>
    <col min="36" max="45" width="21.28515625" customWidth="1"/>
  </cols>
  <sheetData>
    <row r="1" spans="1:45" ht="32.25" customHeight="1">
      <c r="A1" s="229"/>
      <c r="B1" s="230"/>
      <c r="C1" s="231"/>
      <c r="D1" s="235" t="s">
        <v>19</v>
      </c>
      <c r="E1" s="236"/>
      <c r="F1" s="236"/>
      <c r="G1" s="236"/>
      <c r="H1" s="236"/>
      <c r="I1" s="236"/>
      <c r="J1" s="236"/>
      <c r="K1" s="236"/>
      <c r="L1" s="236"/>
    </row>
    <row r="2" spans="1:45" ht="32.25" customHeight="1" thickBot="1">
      <c r="A2" s="232"/>
      <c r="B2" s="233"/>
      <c r="C2" s="234"/>
      <c r="D2" s="237" t="s">
        <v>18</v>
      </c>
      <c r="E2" s="238"/>
      <c r="F2" s="238"/>
      <c r="G2" s="238"/>
      <c r="H2" s="238"/>
      <c r="I2" s="238"/>
      <c r="J2" s="238"/>
      <c r="K2" s="238"/>
      <c r="L2" s="238"/>
    </row>
    <row r="3" spans="1:45" ht="12.75" customHeight="1" thickBot="1">
      <c r="A3" s="2"/>
      <c r="B3" s="3"/>
      <c r="C3" s="3"/>
      <c r="D3" s="4"/>
      <c r="E3" s="4"/>
      <c r="F3" s="4"/>
      <c r="G3" s="4"/>
      <c r="H3" s="4"/>
      <c r="I3" s="4"/>
      <c r="J3" s="4"/>
      <c r="K3" s="27"/>
      <c r="L3" s="4"/>
    </row>
    <row r="4" spans="1:45" ht="12.75" customHeight="1">
      <c r="A4" s="16" t="s">
        <v>20</v>
      </c>
      <c r="B4" s="239" t="s">
        <v>152</v>
      </c>
      <c r="C4" s="239"/>
      <c r="D4" s="240"/>
      <c r="E4" s="17"/>
      <c r="F4" s="17"/>
      <c r="G4" s="17"/>
      <c r="H4" s="17"/>
      <c r="I4" s="17"/>
      <c r="J4" s="4"/>
      <c r="K4" s="27"/>
      <c r="L4" s="4"/>
    </row>
    <row r="5" spans="1:45" ht="12.75" customHeight="1">
      <c r="A5" s="18" t="s">
        <v>22</v>
      </c>
      <c r="B5" s="241" t="s">
        <v>153</v>
      </c>
      <c r="C5" s="241"/>
      <c r="D5" s="242"/>
      <c r="E5" s="17"/>
      <c r="F5" s="17"/>
      <c r="G5" s="17"/>
      <c r="H5" s="17"/>
      <c r="I5" s="17"/>
      <c r="J5" s="4"/>
      <c r="K5" s="27"/>
      <c r="L5" s="4"/>
    </row>
    <row r="6" spans="1:45" ht="23.25" customHeight="1">
      <c r="A6" s="18" t="s">
        <v>23</v>
      </c>
      <c r="B6" s="241" t="s">
        <v>154</v>
      </c>
      <c r="C6" s="241"/>
      <c r="D6" s="242"/>
      <c r="E6" s="17"/>
      <c r="F6" s="17"/>
      <c r="G6" s="17"/>
      <c r="H6" s="17"/>
      <c r="I6" s="17"/>
      <c r="J6" s="4"/>
      <c r="K6" s="27"/>
      <c r="L6" s="4"/>
    </row>
    <row r="7" spans="1:45" ht="12.75" customHeight="1" thickBot="1">
      <c r="A7" s="19" t="s">
        <v>25</v>
      </c>
      <c r="B7" s="241" t="s">
        <v>307</v>
      </c>
      <c r="C7" s="241"/>
      <c r="D7" s="242"/>
      <c r="E7" s="17"/>
      <c r="F7" s="17"/>
      <c r="G7" s="17"/>
      <c r="H7" s="17"/>
      <c r="I7" s="17"/>
      <c r="J7" s="4"/>
      <c r="K7" s="27"/>
      <c r="L7" s="4"/>
    </row>
    <row r="8" spans="1:45" ht="12.75" customHeight="1" thickBot="1">
      <c r="A8" s="2"/>
      <c r="B8" s="3"/>
      <c r="C8" s="3"/>
      <c r="D8" s="4"/>
      <c r="E8" s="4"/>
      <c r="F8" s="4"/>
      <c r="G8" s="4"/>
      <c r="H8" s="4"/>
      <c r="I8" s="4"/>
      <c r="J8" s="4"/>
      <c r="K8" s="27"/>
      <c r="L8" s="4"/>
    </row>
    <row r="9" spans="1:45" s="1" customFormat="1" ht="15.75" customHeight="1">
      <c r="A9" s="246" t="s">
        <v>0</v>
      </c>
      <c r="B9" s="222" t="s">
        <v>1</v>
      </c>
      <c r="C9" s="222" t="s">
        <v>31</v>
      </c>
      <c r="D9" s="222" t="s">
        <v>2</v>
      </c>
      <c r="E9" s="222" t="s">
        <v>11</v>
      </c>
      <c r="F9" s="222" t="s">
        <v>3</v>
      </c>
      <c r="G9" s="225" t="s">
        <v>4</v>
      </c>
      <c r="H9" s="225"/>
      <c r="I9" s="225"/>
      <c r="J9" s="225"/>
      <c r="K9" s="20"/>
      <c r="L9" s="225" t="s">
        <v>12</v>
      </c>
      <c r="M9" s="225"/>
      <c r="N9" s="225"/>
      <c r="O9" s="225"/>
      <c r="P9" s="217" t="s">
        <v>12</v>
      </c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49" t="s">
        <v>779</v>
      </c>
      <c r="AK9" s="249"/>
      <c r="AL9" s="249" t="s">
        <v>780</v>
      </c>
      <c r="AM9" s="249"/>
      <c r="AN9" s="249" t="s">
        <v>781</v>
      </c>
      <c r="AO9" s="249"/>
      <c r="AP9" s="249" t="s">
        <v>782</v>
      </c>
      <c r="AQ9" s="249"/>
      <c r="AR9" s="249"/>
      <c r="AS9" s="250" t="s">
        <v>783</v>
      </c>
    </row>
    <row r="10" spans="1:45" s="1" customFormat="1" ht="15.75" customHeight="1">
      <c r="A10" s="247"/>
      <c r="B10" s="223"/>
      <c r="C10" s="223"/>
      <c r="D10" s="223"/>
      <c r="E10" s="223"/>
      <c r="F10" s="223"/>
      <c r="G10" s="217" t="s">
        <v>5</v>
      </c>
      <c r="H10" s="217" t="s">
        <v>6</v>
      </c>
      <c r="I10" s="217"/>
      <c r="J10" s="217" t="s">
        <v>7</v>
      </c>
      <c r="K10" s="217" t="s">
        <v>10</v>
      </c>
      <c r="L10" s="130" t="s">
        <v>757</v>
      </c>
      <c r="M10" s="130" t="s">
        <v>758</v>
      </c>
      <c r="N10" s="130" t="s">
        <v>759</v>
      </c>
      <c r="O10" s="130" t="s">
        <v>760</v>
      </c>
      <c r="P10" s="243" t="s">
        <v>13</v>
      </c>
      <c r="Q10" s="244"/>
      <c r="R10" s="244"/>
      <c r="S10" s="245"/>
      <c r="T10" s="243" t="s">
        <v>14</v>
      </c>
      <c r="U10" s="244"/>
      <c r="V10" s="244"/>
      <c r="W10" s="245"/>
      <c r="X10" s="243" t="s">
        <v>15</v>
      </c>
      <c r="Y10" s="244"/>
      <c r="Z10" s="244"/>
      <c r="AA10" s="245"/>
      <c r="AB10" s="217" t="s">
        <v>16</v>
      </c>
      <c r="AC10" s="217"/>
      <c r="AD10" s="217"/>
      <c r="AE10" s="217"/>
      <c r="AF10" s="217" t="s">
        <v>776</v>
      </c>
      <c r="AG10" s="217"/>
      <c r="AH10" s="217"/>
      <c r="AI10" s="217"/>
      <c r="AJ10" s="253" t="s">
        <v>784</v>
      </c>
      <c r="AK10" s="253"/>
      <c r="AL10" s="253" t="s">
        <v>784</v>
      </c>
      <c r="AM10" s="253"/>
      <c r="AN10" s="253" t="s">
        <v>784</v>
      </c>
      <c r="AO10" s="253"/>
      <c r="AP10" s="253" t="s">
        <v>784</v>
      </c>
      <c r="AQ10" s="253"/>
      <c r="AR10" s="253" t="s">
        <v>785</v>
      </c>
      <c r="AS10" s="251"/>
    </row>
    <row r="11" spans="1:45" s="1" customFormat="1" ht="51" customHeight="1">
      <c r="A11" s="247"/>
      <c r="B11" s="223"/>
      <c r="C11" s="223"/>
      <c r="D11" s="223"/>
      <c r="E11" s="223"/>
      <c r="F11" s="223"/>
      <c r="G11" s="217"/>
      <c r="H11" s="26" t="s">
        <v>8</v>
      </c>
      <c r="I11" s="26" t="s">
        <v>9</v>
      </c>
      <c r="J11" s="217"/>
      <c r="K11" s="217"/>
      <c r="L11" s="26" t="s">
        <v>17</v>
      </c>
      <c r="M11" s="26" t="s">
        <v>17</v>
      </c>
      <c r="N11" s="26" t="s">
        <v>17</v>
      </c>
      <c r="O11" s="26" t="s">
        <v>17</v>
      </c>
      <c r="P11" s="135" t="s">
        <v>17</v>
      </c>
      <c r="Q11" s="135" t="s">
        <v>773</v>
      </c>
      <c r="R11" s="138" t="s">
        <v>774</v>
      </c>
      <c r="S11" s="138" t="s">
        <v>775</v>
      </c>
      <c r="T11" s="135" t="s">
        <v>17</v>
      </c>
      <c r="U11" s="135" t="s">
        <v>773</v>
      </c>
      <c r="V11" s="138" t="s">
        <v>774</v>
      </c>
      <c r="W11" s="138" t="s">
        <v>775</v>
      </c>
      <c r="X11" s="135" t="s">
        <v>17</v>
      </c>
      <c r="Y11" s="135" t="s">
        <v>773</v>
      </c>
      <c r="Z11" s="138" t="s">
        <v>774</v>
      </c>
      <c r="AA11" s="138" t="s">
        <v>775</v>
      </c>
      <c r="AB11" s="135" t="s">
        <v>17</v>
      </c>
      <c r="AC11" s="135" t="s">
        <v>773</v>
      </c>
      <c r="AD11" s="138" t="s">
        <v>774</v>
      </c>
      <c r="AE11" s="138" t="s">
        <v>775</v>
      </c>
      <c r="AF11" s="135" t="s">
        <v>17</v>
      </c>
      <c r="AG11" s="135" t="s">
        <v>777</v>
      </c>
      <c r="AH11" s="135" t="s">
        <v>778</v>
      </c>
      <c r="AI11" s="140" t="s">
        <v>775</v>
      </c>
      <c r="AJ11" s="141" t="s">
        <v>8</v>
      </c>
      <c r="AK11" s="141" t="s">
        <v>9</v>
      </c>
      <c r="AL11" s="141" t="s">
        <v>8</v>
      </c>
      <c r="AM11" s="141" t="s">
        <v>9</v>
      </c>
      <c r="AN11" s="141" t="s">
        <v>8</v>
      </c>
      <c r="AO11" s="141" t="s">
        <v>9</v>
      </c>
      <c r="AP11" s="141" t="s">
        <v>8</v>
      </c>
      <c r="AQ11" s="141" t="s">
        <v>9</v>
      </c>
      <c r="AR11" s="254"/>
      <c r="AS11" s="252"/>
    </row>
    <row r="12" spans="1:45" ht="62.25" customHeight="1">
      <c r="A12" s="215" t="s">
        <v>29</v>
      </c>
      <c r="B12" s="215" t="s">
        <v>30</v>
      </c>
      <c r="C12" s="215" t="s">
        <v>279</v>
      </c>
      <c r="D12" s="215" t="s">
        <v>376</v>
      </c>
      <c r="E12" s="103" t="s">
        <v>573</v>
      </c>
      <c r="F12" s="103" t="s">
        <v>574</v>
      </c>
      <c r="G12" s="103" t="s">
        <v>575</v>
      </c>
      <c r="H12" s="104" t="s">
        <v>576</v>
      </c>
      <c r="I12" s="104" t="s">
        <v>577</v>
      </c>
      <c r="J12" s="103" t="s">
        <v>37</v>
      </c>
      <c r="K12" s="103" t="s">
        <v>578</v>
      </c>
      <c r="L12" s="11"/>
      <c r="M12" s="11"/>
      <c r="N12" s="11">
        <v>1</v>
      </c>
      <c r="O12" s="11"/>
      <c r="P12" s="35">
        <f>+L12</f>
        <v>0</v>
      </c>
      <c r="Q12" s="139"/>
      <c r="R12" s="139"/>
      <c r="S12" s="139"/>
      <c r="T12" s="11">
        <f>+M12</f>
        <v>0</v>
      </c>
      <c r="U12" s="139"/>
      <c r="V12" s="139"/>
      <c r="W12" s="139"/>
      <c r="X12" s="11">
        <f>+N12</f>
        <v>1</v>
      </c>
      <c r="Y12" s="139">
        <f>IF(ISERROR(AN12/AO12),0,AN12/AO12)</f>
        <v>1</v>
      </c>
      <c r="Z12" s="139">
        <f>IF(ISERROR(Y12/X12),0,(Y12/X12))</f>
        <v>1</v>
      </c>
      <c r="AA12" s="139">
        <f>IF(Z12&gt;=100%,100%,IF(Z12=Z12,Z12))</f>
        <v>1</v>
      </c>
      <c r="AB12" s="11">
        <f>+O12</f>
        <v>0</v>
      </c>
      <c r="AC12" s="139"/>
      <c r="AD12" s="139"/>
      <c r="AE12" s="139"/>
      <c r="AF12" s="11">
        <v>1</v>
      </c>
      <c r="AG12" s="139">
        <f>+AVERAGE(Q12,U12,Y12,AC12)</f>
        <v>1</v>
      </c>
      <c r="AH12" s="139">
        <f>IF(ISERROR(AG12/AF12),0,(AG12/AF12))</f>
        <v>1</v>
      </c>
      <c r="AI12" s="139">
        <f>IF(AH12&gt;=100%,100%,IF(AH12=AH12,AH12))</f>
        <v>1</v>
      </c>
      <c r="AJ12" s="136"/>
      <c r="AK12" s="136"/>
      <c r="AL12" s="136"/>
      <c r="AM12" s="158"/>
      <c r="AN12" s="180">
        <v>16</v>
      </c>
      <c r="AO12" s="180">
        <v>16</v>
      </c>
      <c r="AP12" s="136"/>
      <c r="AQ12" s="136"/>
      <c r="AR12" s="136"/>
      <c r="AS12" s="136"/>
    </row>
    <row r="13" spans="1:45" ht="81.75" customHeight="1">
      <c r="A13" s="215"/>
      <c r="B13" s="215"/>
      <c r="C13" s="215"/>
      <c r="D13" s="215"/>
      <c r="E13" s="103" t="s">
        <v>572</v>
      </c>
      <c r="F13" s="103" t="s">
        <v>333</v>
      </c>
      <c r="G13" s="103" t="s">
        <v>334</v>
      </c>
      <c r="H13" s="104" t="s">
        <v>335</v>
      </c>
      <c r="I13" s="104"/>
      <c r="J13" s="105" t="s">
        <v>336</v>
      </c>
      <c r="K13" s="103" t="s">
        <v>337</v>
      </c>
      <c r="L13" s="11"/>
      <c r="M13" s="11">
        <v>1</v>
      </c>
      <c r="N13" s="11"/>
      <c r="O13" s="11"/>
      <c r="P13" s="35">
        <f t="shared" ref="P13:P22" si="0">+L13</f>
        <v>0</v>
      </c>
      <c r="Q13" s="139"/>
      <c r="R13" s="139"/>
      <c r="S13" s="139"/>
      <c r="T13" s="11">
        <f t="shared" ref="T13:T22" si="1">+M13</f>
        <v>1</v>
      </c>
      <c r="U13" s="139">
        <f t="shared" ref="U13:U22" si="2">IF(ISERROR(AL13/AM13),0,AL13/AM13)</f>
        <v>1</v>
      </c>
      <c r="V13" s="139">
        <f t="shared" ref="V13:V22" si="3">IF(ISERROR(U13/T13),0,(U13/T13))</f>
        <v>1</v>
      </c>
      <c r="W13" s="139">
        <f t="shared" ref="W13:W22" si="4">IF(V13&gt;=100%,100%,IF(V13=V13,V13))</f>
        <v>1</v>
      </c>
      <c r="X13" s="11">
        <f t="shared" ref="X13:X22" si="5">+N13</f>
        <v>0</v>
      </c>
      <c r="Y13" s="139"/>
      <c r="Z13" s="139"/>
      <c r="AA13" s="139"/>
      <c r="AB13" s="11">
        <f t="shared" ref="AB13:AB22" si="6">+O13</f>
        <v>0</v>
      </c>
      <c r="AC13" s="139"/>
      <c r="AD13" s="139"/>
      <c r="AE13" s="139"/>
      <c r="AF13" s="11">
        <v>1</v>
      </c>
      <c r="AG13" s="139">
        <f t="shared" ref="AG13:AG22" si="7">+AVERAGE(Q13,U13,Y13,AC13)</f>
        <v>1</v>
      </c>
      <c r="AH13" s="139">
        <f t="shared" ref="AH13:AH22" si="8">IF(ISERROR(AG13/AF13),0,(AG13/AF13))</f>
        <v>1</v>
      </c>
      <c r="AI13" s="139">
        <f t="shared" ref="AI13:AI22" si="9">IF(AH13&gt;=100%,100%,IF(AH13=AH13,AH13))</f>
        <v>1</v>
      </c>
      <c r="AJ13" s="136"/>
      <c r="AK13" s="136"/>
      <c r="AL13" s="136">
        <v>1</v>
      </c>
      <c r="AM13" s="136">
        <v>1</v>
      </c>
      <c r="AN13" s="180"/>
      <c r="AO13" s="180"/>
      <c r="AP13" s="136"/>
      <c r="AQ13" s="136"/>
      <c r="AR13" s="136"/>
      <c r="AS13" s="136"/>
    </row>
    <row r="14" spans="1:45" ht="175.5" customHeight="1">
      <c r="A14" s="215"/>
      <c r="B14" s="215"/>
      <c r="C14" s="215" t="s">
        <v>35</v>
      </c>
      <c r="D14" s="215" t="s">
        <v>36</v>
      </c>
      <c r="E14" s="45" t="s">
        <v>564</v>
      </c>
      <c r="F14" s="45" t="s">
        <v>416</v>
      </c>
      <c r="G14" s="45" t="s">
        <v>417</v>
      </c>
      <c r="H14" s="45" t="s">
        <v>565</v>
      </c>
      <c r="I14" s="45" t="s">
        <v>418</v>
      </c>
      <c r="J14" s="45" t="s">
        <v>37</v>
      </c>
      <c r="K14" s="45" t="s">
        <v>419</v>
      </c>
      <c r="L14" s="11">
        <v>1</v>
      </c>
      <c r="M14" s="11">
        <f t="shared" ref="M14:M22" si="10">+L14</f>
        <v>1</v>
      </c>
      <c r="N14" s="11">
        <f t="shared" ref="N14:N22" si="11">+L14</f>
        <v>1</v>
      </c>
      <c r="O14" s="11">
        <f t="shared" ref="O14:O22" si="12">+L14</f>
        <v>1</v>
      </c>
      <c r="P14" s="35">
        <f t="shared" si="0"/>
        <v>1</v>
      </c>
      <c r="Q14" s="139">
        <f t="shared" ref="Q14:Q22" si="13">IF(ISERROR(AJ14/AK14),0,AJ14/AK14)</f>
        <v>0.537524557956778</v>
      </c>
      <c r="R14" s="139">
        <f t="shared" ref="R14:R22" si="14">IF(ISERROR(Q14/P14),0,(Q14/P14))</f>
        <v>0.537524557956778</v>
      </c>
      <c r="S14" s="139">
        <f t="shared" ref="S14:S22" si="15">IF(R14&gt;=100%,100%,IF(R14=R14,R14))</f>
        <v>0.537524557956778</v>
      </c>
      <c r="T14" s="11">
        <f t="shared" si="1"/>
        <v>1</v>
      </c>
      <c r="U14" s="139">
        <f t="shared" si="2"/>
        <v>0.70569744597249506</v>
      </c>
      <c r="V14" s="139">
        <f t="shared" si="3"/>
        <v>0.70569744597249506</v>
      </c>
      <c r="W14" s="139">
        <f t="shared" si="4"/>
        <v>0.70569744597249506</v>
      </c>
      <c r="X14" s="11">
        <f t="shared" si="5"/>
        <v>1</v>
      </c>
      <c r="Y14" s="139">
        <f t="shared" ref="Y14:Y22" si="16">IF(ISERROR(AN14/AO14),0,AN14/AO14)</f>
        <v>1</v>
      </c>
      <c r="Z14" s="139">
        <f t="shared" ref="Z14:Z22" si="17">IF(ISERROR(Y14/X14),0,(Y14/X14))</f>
        <v>1</v>
      </c>
      <c r="AA14" s="139">
        <f t="shared" ref="AA14:AA22" si="18">IF(Z14&gt;=100%,100%,IF(Z14=Z14,Z14))</f>
        <v>1</v>
      </c>
      <c r="AB14" s="11">
        <f t="shared" si="6"/>
        <v>1</v>
      </c>
      <c r="AC14" s="139">
        <f t="shared" ref="AC14:AC22" si="19">IF(ISERROR(AP14/AQ14),0,AP14/AQ14)</f>
        <v>0</v>
      </c>
      <c r="AD14" s="139">
        <f t="shared" ref="AD14:AD22" si="20">IF(ISERROR(AC14/AB14),0,(AC14/AB14))</f>
        <v>0</v>
      </c>
      <c r="AE14" s="139">
        <f t="shared" ref="AE14:AE22" si="21">IF(AD14&gt;=100%,100%,IF(AD14=AD14,AD14))</f>
        <v>0</v>
      </c>
      <c r="AF14" s="11">
        <v>1</v>
      </c>
      <c r="AG14" s="139">
        <f t="shared" si="7"/>
        <v>0.56080550098231829</v>
      </c>
      <c r="AH14" s="139">
        <f t="shared" si="8"/>
        <v>0.56080550098231829</v>
      </c>
      <c r="AI14" s="139">
        <f t="shared" si="9"/>
        <v>0.56080550098231829</v>
      </c>
      <c r="AJ14" s="136">
        <v>1368</v>
      </c>
      <c r="AK14" s="136">
        <v>2545</v>
      </c>
      <c r="AL14" s="136">
        <v>1796</v>
      </c>
      <c r="AM14" s="158">
        <v>2545</v>
      </c>
      <c r="AN14" s="115">
        <v>2061</v>
      </c>
      <c r="AO14" s="115">
        <v>2061</v>
      </c>
      <c r="AP14" s="136"/>
      <c r="AQ14" s="136"/>
      <c r="AR14" s="136"/>
      <c r="AS14" s="136"/>
    </row>
    <row r="15" spans="1:45" ht="102.75" customHeight="1">
      <c r="A15" s="215"/>
      <c r="B15" s="215"/>
      <c r="C15" s="215"/>
      <c r="D15" s="215"/>
      <c r="E15" s="45" t="s">
        <v>566</v>
      </c>
      <c r="F15" s="45" t="s">
        <v>420</v>
      </c>
      <c r="G15" s="45" t="s">
        <v>421</v>
      </c>
      <c r="H15" s="45" t="s">
        <v>422</v>
      </c>
      <c r="I15" s="45" t="s">
        <v>423</v>
      </c>
      <c r="J15" s="45" t="s">
        <v>37</v>
      </c>
      <c r="K15" s="45" t="s">
        <v>424</v>
      </c>
      <c r="L15" s="11">
        <v>0.9</v>
      </c>
      <c r="M15" s="11">
        <f t="shared" si="10"/>
        <v>0.9</v>
      </c>
      <c r="N15" s="11">
        <f t="shared" si="11"/>
        <v>0.9</v>
      </c>
      <c r="O15" s="11">
        <f t="shared" si="12"/>
        <v>0.9</v>
      </c>
      <c r="P15" s="35">
        <f t="shared" si="0"/>
        <v>0.9</v>
      </c>
      <c r="Q15" s="139">
        <f t="shared" si="13"/>
        <v>0.97479643272586269</v>
      </c>
      <c r="R15" s="139">
        <f t="shared" si="14"/>
        <v>1.0831071474731808</v>
      </c>
      <c r="S15" s="139">
        <f t="shared" si="15"/>
        <v>1</v>
      </c>
      <c r="T15" s="11">
        <f t="shared" si="1"/>
        <v>0.9</v>
      </c>
      <c r="U15" s="139">
        <f t="shared" si="2"/>
        <v>0.9490366687383468</v>
      </c>
      <c r="V15" s="139">
        <f t="shared" si="3"/>
        <v>1.054485187487052</v>
      </c>
      <c r="W15" s="139">
        <f t="shared" si="4"/>
        <v>1</v>
      </c>
      <c r="X15" s="11">
        <f t="shared" si="5"/>
        <v>0.9</v>
      </c>
      <c r="Y15" s="139">
        <f t="shared" si="16"/>
        <v>0.97616615594143685</v>
      </c>
      <c r="Z15" s="139">
        <f t="shared" si="17"/>
        <v>1.0846290621571519</v>
      </c>
      <c r="AA15" s="139">
        <f t="shared" si="18"/>
        <v>1</v>
      </c>
      <c r="AB15" s="11">
        <f t="shared" si="6"/>
        <v>0.9</v>
      </c>
      <c r="AC15" s="139">
        <f t="shared" si="19"/>
        <v>0</v>
      </c>
      <c r="AD15" s="139">
        <f t="shared" si="20"/>
        <v>0</v>
      </c>
      <c r="AE15" s="139">
        <f t="shared" si="21"/>
        <v>0</v>
      </c>
      <c r="AF15" s="11">
        <v>0.9</v>
      </c>
      <c r="AG15" s="139">
        <f t="shared" si="7"/>
        <v>0.72499981435141159</v>
      </c>
      <c r="AH15" s="139">
        <f t="shared" si="8"/>
        <v>0.80555534927934613</v>
      </c>
      <c r="AI15" s="139">
        <f t="shared" si="9"/>
        <v>0.80555534927934613</v>
      </c>
      <c r="AJ15" s="136">
        <v>2514</v>
      </c>
      <c r="AK15" s="136">
        <v>2579</v>
      </c>
      <c r="AL15" s="136">
        <v>1527</v>
      </c>
      <c r="AM15" s="136">
        <v>1609</v>
      </c>
      <c r="AN15" s="115">
        <v>2867</v>
      </c>
      <c r="AO15" s="115">
        <v>2937</v>
      </c>
      <c r="AP15" s="115"/>
      <c r="AQ15" s="136"/>
      <c r="AR15" s="136"/>
      <c r="AS15" s="136"/>
    </row>
    <row r="16" spans="1:45" ht="237.75" customHeight="1">
      <c r="A16" s="215"/>
      <c r="B16" s="215"/>
      <c r="C16" s="215"/>
      <c r="D16" s="215"/>
      <c r="E16" s="45" t="s">
        <v>567</v>
      </c>
      <c r="F16" s="45" t="s">
        <v>568</v>
      </c>
      <c r="G16" s="45" t="s">
        <v>425</v>
      </c>
      <c r="H16" s="45" t="s">
        <v>569</v>
      </c>
      <c r="I16" s="45" t="s">
        <v>426</v>
      </c>
      <c r="J16" s="45" t="s">
        <v>37</v>
      </c>
      <c r="K16" s="45" t="s">
        <v>427</v>
      </c>
      <c r="L16" s="11">
        <v>0.7</v>
      </c>
      <c r="M16" s="11">
        <f t="shared" si="10"/>
        <v>0.7</v>
      </c>
      <c r="N16" s="11">
        <f t="shared" si="11"/>
        <v>0.7</v>
      </c>
      <c r="O16" s="11">
        <f t="shared" si="12"/>
        <v>0.7</v>
      </c>
      <c r="P16" s="35">
        <f t="shared" si="0"/>
        <v>0.7</v>
      </c>
      <c r="Q16" s="139">
        <f t="shared" si="13"/>
        <v>0.69934249850567842</v>
      </c>
      <c r="R16" s="139">
        <f t="shared" si="14"/>
        <v>0.99906071215096925</v>
      </c>
      <c r="S16" s="139">
        <f t="shared" si="15"/>
        <v>0.99906071215096925</v>
      </c>
      <c r="T16" s="11">
        <f t="shared" si="1"/>
        <v>0.7</v>
      </c>
      <c r="U16" s="139">
        <f t="shared" si="2"/>
        <v>0.57023311416616851</v>
      </c>
      <c r="V16" s="139">
        <f t="shared" si="3"/>
        <v>0.81461873452309796</v>
      </c>
      <c r="W16" s="139">
        <f t="shared" si="4"/>
        <v>0.81461873452309796</v>
      </c>
      <c r="X16" s="11">
        <f t="shared" si="5"/>
        <v>0.7</v>
      </c>
      <c r="Y16" s="139">
        <f t="shared" si="16"/>
        <v>0.60011954572624027</v>
      </c>
      <c r="Z16" s="139">
        <f t="shared" si="17"/>
        <v>0.85731363675177186</v>
      </c>
      <c r="AA16" s="139">
        <f t="shared" si="18"/>
        <v>0.85731363675177186</v>
      </c>
      <c r="AB16" s="11">
        <f t="shared" si="6"/>
        <v>0.7</v>
      </c>
      <c r="AC16" s="139">
        <f t="shared" si="19"/>
        <v>0</v>
      </c>
      <c r="AD16" s="139">
        <f t="shared" si="20"/>
        <v>0</v>
      </c>
      <c r="AE16" s="139">
        <f t="shared" si="21"/>
        <v>0</v>
      </c>
      <c r="AF16" s="11">
        <v>0.7</v>
      </c>
      <c r="AG16" s="139">
        <f t="shared" si="7"/>
        <v>0.4674237895995218</v>
      </c>
      <c r="AH16" s="139">
        <f t="shared" si="8"/>
        <v>0.66774827085645971</v>
      </c>
      <c r="AI16" s="139">
        <f t="shared" si="9"/>
        <v>0.66774827085645971</v>
      </c>
      <c r="AJ16" s="136">
        <v>1170</v>
      </c>
      <c r="AK16" s="136">
        <v>1673</v>
      </c>
      <c r="AL16" s="136">
        <v>954</v>
      </c>
      <c r="AM16" s="136">
        <v>1673</v>
      </c>
      <c r="AN16" s="115">
        <v>1004</v>
      </c>
      <c r="AO16" s="115">
        <v>1673</v>
      </c>
      <c r="AP16" s="115"/>
      <c r="AQ16" s="136"/>
      <c r="AR16" s="136"/>
      <c r="AS16" s="136"/>
    </row>
    <row r="17" spans="1:45" ht="68.25" customHeight="1">
      <c r="A17" s="215"/>
      <c r="B17" s="215"/>
      <c r="C17" s="215"/>
      <c r="D17" s="215"/>
      <c r="E17" s="45" t="s">
        <v>589</v>
      </c>
      <c r="F17" s="45" t="s">
        <v>580</v>
      </c>
      <c r="G17" s="45" t="s">
        <v>581</v>
      </c>
      <c r="H17" s="45" t="s">
        <v>582</v>
      </c>
      <c r="I17" s="45" t="s">
        <v>583</v>
      </c>
      <c r="J17" s="45" t="s">
        <v>37</v>
      </c>
      <c r="K17" s="45" t="s">
        <v>85</v>
      </c>
      <c r="L17" s="11">
        <v>0.6</v>
      </c>
      <c r="M17" s="11">
        <f t="shared" si="10"/>
        <v>0.6</v>
      </c>
      <c r="N17" s="11">
        <f t="shared" si="11"/>
        <v>0.6</v>
      </c>
      <c r="O17" s="11">
        <f t="shared" si="12"/>
        <v>0.6</v>
      </c>
      <c r="P17" s="35">
        <f t="shared" si="0"/>
        <v>0.6</v>
      </c>
      <c r="Q17" s="139">
        <f t="shared" si="13"/>
        <v>1</v>
      </c>
      <c r="R17" s="139">
        <f t="shared" si="14"/>
        <v>1.6666666666666667</v>
      </c>
      <c r="S17" s="139">
        <f t="shared" si="15"/>
        <v>1</v>
      </c>
      <c r="T17" s="11">
        <f t="shared" si="1"/>
        <v>0.6</v>
      </c>
      <c r="U17" s="139">
        <f t="shared" si="2"/>
        <v>1</v>
      </c>
      <c r="V17" s="139">
        <f t="shared" si="3"/>
        <v>1.6666666666666667</v>
      </c>
      <c r="W17" s="139">
        <f t="shared" si="4"/>
        <v>1</v>
      </c>
      <c r="X17" s="11">
        <f t="shared" si="5"/>
        <v>0.6</v>
      </c>
      <c r="Y17" s="139">
        <f t="shared" si="16"/>
        <v>1</v>
      </c>
      <c r="Z17" s="139">
        <f t="shared" si="17"/>
        <v>1.6666666666666667</v>
      </c>
      <c r="AA17" s="139">
        <f t="shared" si="18"/>
        <v>1</v>
      </c>
      <c r="AB17" s="11">
        <f t="shared" si="6"/>
        <v>0.6</v>
      </c>
      <c r="AC17" s="139">
        <f t="shared" si="19"/>
        <v>0</v>
      </c>
      <c r="AD17" s="139">
        <f t="shared" si="20"/>
        <v>0</v>
      </c>
      <c r="AE17" s="139">
        <f t="shared" si="21"/>
        <v>0</v>
      </c>
      <c r="AF17" s="11">
        <v>0.6</v>
      </c>
      <c r="AG17" s="139">
        <f t="shared" si="7"/>
        <v>0.75</v>
      </c>
      <c r="AH17" s="139">
        <f t="shared" si="8"/>
        <v>1.25</v>
      </c>
      <c r="AI17" s="139">
        <f t="shared" si="9"/>
        <v>1</v>
      </c>
      <c r="AJ17" s="136">
        <v>1</v>
      </c>
      <c r="AK17" s="136">
        <v>1</v>
      </c>
      <c r="AL17" s="136">
        <v>4</v>
      </c>
      <c r="AM17" s="136">
        <v>4</v>
      </c>
      <c r="AN17" s="115">
        <v>5</v>
      </c>
      <c r="AO17" s="115">
        <v>5</v>
      </c>
      <c r="AP17" s="115"/>
      <c r="AQ17" s="136"/>
      <c r="AR17" s="136"/>
      <c r="AS17" s="136"/>
    </row>
    <row r="18" spans="1:45" ht="68.25" customHeight="1">
      <c r="A18" s="215"/>
      <c r="B18" s="215"/>
      <c r="C18" s="215"/>
      <c r="D18" s="215"/>
      <c r="E18" s="45" t="s">
        <v>771</v>
      </c>
      <c r="F18" s="45" t="s">
        <v>772</v>
      </c>
      <c r="G18" s="45" t="s">
        <v>797</v>
      </c>
      <c r="H18" s="45" t="s">
        <v>795</v>
      </c>
      <c r="I18" s="45" t="s">
        <v>796</v>
      </c>
      <c r="J18" s="45"/>
      <c r="K18" s="45" t="s">
        <v>207</v>
      </c>
      <c r="L18" s="11">
        <v>0.9</v>
      </c>
      <c r="M18" s="11">
        <f t="shared" si="10"/>
        <v>0.9</v>
      </c>
      <c r="N18" s="11">
        <f t="shared" si="11"/>
        <v>0.9</v>
      </c>
      <c r="O18" s="11">
        <f t="shared" si="12"/>
        <v>0.9</v>
      </c>
      <c r="P18" s="35">
        <f t="shared" si="0"/>
        <v>0.9</v>
      </c>
      <c r="Q18" s="139">
        <f t="shared" si="13"/>
        <v>1</v>
      </c>
      <c r="R18" s="139">
        <f t="shared" si="14"/>
        <v>1.1111111111111112</v>
      </c>
      <c r="S18" s="139">
        <f t="shared" si="15"/>
        <v>1</v>
      </c>
      <c r="T18" s="11">
        <f t="shared" si="1"/>
        <v>0.9</v>
      </c>
      <c r="U18" s="139">
        <f t="shared" si="2"/>
        <v>1</v>
      </c>
      <c r="V18" s="139">
        <f t="shared" si="3"/>
        <v>1.1111111111111112</v>
      </c>
      <c r="W18" s="139">
        <f t="shared" si="4"/>
        <v>1</v>
      </c>
      <c r="X18" s="11">
        <f t="shared" si="5"/>
        <v>0.9</v>
      </c>
      <c r="Y18" s="139">
        <f t="shared" si="16"/>
        <v>1</v>
      </c>
      <c r="Z18" s="139">
        <f t="shared" si="17"/>
        <v>1.1111111111111112</v>
      </c>
      <c r="AA18" s="139">
        <f t="shared" si="18"/>
        <v>1</v>
      </c>
      <c r="AB18" s="11">
        <f t="shared" si="6"/>
        <v>0.9</v>
      </c>
      <c r="AC18" s="139">
        <f t="shared" si="19"/>
        <v>0</v>
      </c>
      <c r="AD18" s="139">
        <f t="shared" si="20"/>
        <v>0</v>
      </c>
      <c r="AE18" s="139">
        <f t="shared" si="21"/>
        <v>0</v>
      </c>
      <c r="AF18" s="11">
        <v>0.9</v>
      </c>
      <c r="AG18" s="139">
        <f t="shared" si="7"/>
        <v>0.75</v>
      </c>
      <c r="AH18" s="139">
        <f t="shared" si="8"/>
        <v>0.83333333333333326</v>
      </c>
      <c r="AI18" s="139">
        <f t="shared" si="9"/>
        <v>0.83333333333333326</v>
      </c>
      <c r="AJ18" s="136">
        <v>1</v>
      </c>
      <c r="AK18" s="136">
        <v>1</v>
      </c>
      <c r="AL18" s="136">
        <v>1</v>
      </c>
      <c r="AM18" s="136">
        <v>1</v>
      </c>
      <c r="AN18" s="115">
        <v>5</v>
      </c>
      <c r="AO18" s="115">
        <v>5</v>
      </c>
      <c r="AP18" s="136"/>
      <c r="AQ18" s="136"/>
      <c r="AR18" s="136"/>
      <c r="AS18" s="136"/>
    </row>
    <row r="19" spans="1:45" ht="68.25" customHeight="1">
      <c r="A19" s="215"/>
      <c r="B19" s="215"/>
      <c r="C19" s="215"/>
      <c r="D19" s="215"/>
      <c r="E19" s="45" t="s">
        <v>590</v>
      </c>
      <c r="F19" s="45" t="s">
        <v>584</v>
      </c>
      <c r="G19" s="45" t="s">
        <v>585</v>
      </c>
      <c r="H19" s="45" t="s">
        <v>586</v>
      </c>
      <c r="I19" s="45" t="s">
        <v>587</v>
      </c>
      <c r="J19" s="45" t="s">
        <v>37</v>
      </c>
      <c r="K19" s="45" t="s">
        <v>588</v>
      </c>
      <c r="L19" s="11">
        <v>0.9</v>
      </c>
      <c r="M19" s="11">
        <f t="shared" si="10"/>
        <v>0.9</v>
      </c>
      <c r="N19" s="11">
        <f t="shared" si="11"/>
        <v>0.9</v>
      </c>
      <c r="O19" s="11">
        <f t="shared" si="12"/>
        <v>0.9</v>
      </c>
      <c r="P19" s="35">
        <f t="shared" si="0"/>
        <v>0.9</v>
      </c>
      <c r="Q19" s="139">
        <f t="shared" si="13"/>
        <v>0.22857142857142856</v>
      </c>
      <c r="R19" s="139">
        <f t="shared" si="14"/>
        <v>0.25396825396825395</v>
      </c>
      <c r="S19" s="139">
        <f t="shared" si="15"/>
        <v>0.25396825396825395</v>
      </c>
      <c r="T19" s="11">
        <f t="shared" si="1"/>
        <v>0.9</v>
      </c>
      <c r="U19" s="139">
        <f t="shared" si="2"/>
        <v>0.35714285714285715</v>
      </c>
      <c r="V19" s="139">
        <f t="shared" si="3"/>
        <v>0.3968253968253968</v>
      </c>
      <c r="W19" s="139">
        <f t="shared" si="4"/>
        <v>0.3968253968253968</v>
      </c>
      <c r="X19" s="11">
        <f t="shared" si="5"/>
        <v>0.9</v>
      </c>
      <c r="Y19" s="139">
        <f t="shared" si="16"/>
        <v>0.7142857142857143</v>
      </c>
      <c r="Z19" s="139">
        <f t="shared" si="17"/>
        <v>0.79365079365079361</v>
      </c>
      <c r="AA19" s="139">
        <f t="shared" si="18"/>
        <v>0.79365079365079361</v>
      </c>
      <c r="AB19" s="11">
        <f t="shared" si="6"/>
        <v>0.9</v>
      </c>
      <c r="AC19" s="139">
        <f t="shared" si="19"/>
        <v>0</v>
      </c>
      <c r="AD19" s="139">
        <f t="shared" si="20"/>
        <v>0</v>
      </c>
      <c r="AE19" s="139">
        <f t="shared" si="21"/>
        <v>0</v>
      </c>
      <c r="AF19" s="11">
        <v>0.9</v>
      </c>
      <c r="AG19" s="139">
        <f t="shared" si="7"/>
        <v>0.32500000000000001</v>
      </c>
      <c r="AH19" s="139">
        <f>IF(ISERROR(AG19/AF19),0,(AG19/AF19))</f>
        <v>0.3611111111111111</v>
      </c>
      <c r="AI19" s="139">
        <f t="shared" si="9"/>
        <v>0.3611111111111111</v>
      </c>
      <c r="AJ19" s="136">
        <v>16</v>
      </c>
      <c r="AK19" s="136">
        <v>70</v>
      </c>
      <c r="AL19" s="117">
        <v>25</v>
      </c>
      <c r="AM19" s="117">
        <v>70</v>
      </c>
      <c r="AN19" s="150">
        <v>50</v>
      </c>
      <c r="AO19" s="150">
        <v>70</v>
      </c>
      <c r="AP19" s="136"/>
      <c r="AQ19" s="136"/>
      <c r="AR19" s="136"/>
      <c r="AS19" s="136"/>
    </row>
    <row r="20" spans="1:45" ht="84" customHeight="1">
      <c r="A20" s="215"/>
      <c r="B20" s="215"/>
      <c r="C20" s="215"/>
      <c r="D20" s="215"/>
      <c r="E20" s="45" t="s">
        <v>570</v>
      </c>
      <c r="F20" s="45" t="s">
        <v>431</v>
      </c>
      <c r="G20" s="45" t="s">
        <v>428</v>
      </c>
      <c r="H20" s="45" t="s">
        <v>429</v>
      </c>
      <c r="I20" s="45" t="s">
        <v>571</v>
      </c>
      <c r="J20" s="45" t="s">
        <v>37</v>
      </c>
      <c r="K20" s="45" t="s">
        <v>430</v>
      </c>
      <c r="L20" s="11">
        <v>1</v>
      </c>
      <c r="M20" s="11">
        <f t="shared" si="10"/>
        <v>1</v>
      </c>
      <c r="N20" s="11">
        <f t="shared" si="11"/>
        <v>1</v>
      </c>
      <c r="O20" s="11">
        <f t="shared" si="12"/>
        <v>1</v>
      </c>
      <c r="P20" s="35">
        <f t="shared" si="0"/>
        <v>1</v>
      </c>
      <c r="Q20" s="139">
        <f t="shared" si="13"/>
        <v>1</v>
      </c>
      <c r="R20" s="139">
        <f t="shared" si="14"/>
        <v>1</v>
      </c>
      <c r="S20" s="139">
        <f t="shared" si="15"/>
        <v>1</v>
      </c>
      <c r="T20" s="11">
        <f t="shared" si="1"/>
        <v>1</v>
      </c>
      <c r="U20" s="139">
        <f t="shared" si="2"/>
        <v>1</v>
      </c>
      <c r="V20" s="139">
        <f t="shared" si="3"/>
        <v>1</v>
      </c>
      <c r="W20" s="139">
        <f t="shared" si="4"/>
        <v>1</v>
      </c>
      <c r="X20" s="11">
        <f t="shared" si="5"/>
        <v>1</v>
      </c>
      <c r="Y20" s="139">
        <f t="shared" si="16"/>
        <v>1</v>
      </c>
      <c r="Z20" s="139">
        <f t="shared" si="17"/>
        <v>1</v>
      </c>
      <c r="AA20" s="139">
        <f t="shared" si="18"/>
        <v>1</v>
      </c>
      <c r="AB20" s="11">
        <f t="shared" si="6"/>
        <v>1</v>
      </c>
      <c r="AC20" s="139">
        <f t="shared" si="19"/>
        <v>0</v>
      </c>
      <c r="AD20" s="139">
        <f t="shared" si="20"/>
        <v>0</v>
      </c>
      <c r="AE20" s="139">
        <f t="shared" si="21"/>
        <v>0</v>
      </c>
      <c r="AF20" s="11">
        <v>1</v>
      </c>
      <c r="AG20" s="139">
        <f t="shared" si="7"/>
        <v>0.75</v>
      </c>
      <c r="AH20" s="139">
        <f t="shared" si="8"/>
        <v>0.75</v>
      </c>
      <c r="AI20" s="139">
        <f t="shared" si="9"/>
        <v>0.75</v>
      </c>
      <c r="AJ20" s="136">
        <v>5</v>
      </c>
      <c r="AK20" s="136">
        <v>5</v>
      </c>
      <c r="AL20" s="117">
        <v>14</v>
      </c>
      <c r="AM20" s="117">
        <v>14</v>
      </c>
      <c r="AN20" s="115">
        <v>4</v>
      </c>
      <c r="AO20" s="115">
        <v>4</v>
      </c>
      <c r="AP20" s="136"/>
      <c r="AQ20" s="136"/>
      <c r="AR20" s="136"/>
      <c r="AS20" s="136"/>
    </row>
    <row r="21" spans="1:45" ht="61.5" customHeight="1">
      <c r="A21" s="215"/>
      <c r="B21" s="215"/>
      <c r="C21" s="215"/>
      <c r="D21" s="215"/>
      <c r="E21" s="45" t="s">
        <v>64</v>
      </c>
      <c r="F21" s="46" t="s">
        <v>65</v>
      </c>
      <c r="G21" s="47" t="s">
        <v>177</v>
      </c>
      <c r="H21" s="48" t="s">
        <v>185</v>
      </c>
      <c r="I21" s="48" t="s">
        <v>285</v>
      </c>
      <c r="J21" s="38" t="s">
        <v>37</v>
      </c>
      <c r="K21" s="64" t="s">
        <v>150</v>
      </c>
      <c r="L21" s="11">
        <v>0.9</v>
      </c>
      <c r="M21" s="11">
        <f t="shared" si="10"/>
        <v>0.9</v>
      </c>
      <c r="N21" s="11">
        <f t="shared" si="11"/>
        <v>0.9</v>
      </c>
      <c r="O21" s="11">
        <f t="shared" si="12"/>
        <v>0.9</v>
      </c>
      <c r="P21" s="35">
        <f t="shared" si="0"/>
        <v>0.9</v>
      </c>
      <c r="Q21" s="139">
        <f t="shared" si="13"/>
        <v>1</v>
      </c>
      <c r="R21" s="139">
        <f t="shared" si="14"/>
        <v>1.1111111111111112</v>
      </c>
      <c r="S21" s="139">
        <f t="shared" si="15"/>
        <v>1</v>
      </c>
      <c r="T21" s="11">
        <f t="shared" si="1"/>
        <v>0.9</v>
      </c>
      <c r="U21" s="139">
        <f t="shared" si="2"/>
        <v>1</v>
      </c>
      <c r="V21" s="139">
        <f t="shared" si="3"/>
        <v>1.1111111111111112</v>
      </c>
      <c r="W21" s="139">
        <f t="shared" si="4"/>
        <v>1</v>
      </c>
      <c r="X21" s="11">
        <f t="shared" si="5"/>
        <v>0.9</v>
      </c>
      <c r="Y21" s="139">
        <f t="shared" si="16"/>
        <v>0.98076923076923073</v>
      </c>
      <c r="Z21" s="139">
        <f t="shared" si="17"/>
        <v>1.0897435897435896</v>
      </c>
      <c r="AA21" s="139">
        <f t="shared" si="18"/>
        <v>1</v>
      </c>
      <c r="AB21" s="11">
        <f t="shared" si="6"/>
        <v>0.9</v>
      </c>
      <c r="AC21" s="139">
        <f t="shared" si="19"/>
        <v>0</v>
      </c>
      <c r="AD21" s="139">
        <f t="shared" si="20"/>
        <v>0</v>
      </c>
      <c r="AE21" s="139">
        <f t="shared" si="21"/>
        <v>0</v>
      </c>
      <c r="AF21" s="11">
        <v>0.9</v>
      </c>
      <c r="AG21" s="139">
        <f t="shared" si="7"/>
        <v>0.74519230769230771</v>
      </c>
      <c r="AH21" s="139">
        <f t="shared" si="8"/>
        <v>0.82799145299145294</v>
      </c>
      <c r="AI21" s="139">
        <f t="shared" si="9"/>
        <v>0.82799145299145294</v>
      </c>
      <c r="AJ21" s="136">
        <v>1</v>
      </c>
      <c r="AK21" s="136">
        <v>1</v>
      </c>
      <c r="AL21" s="136">
        <v>25</v>
      </c>
      <c r="AM21" s="136">
        <v>25</v>
      </c>
      <c r="AN21" s="117">
        <v>25.5</v>
      </c>
      <c r="AO21" s="117">
        <v>26</v>
      </c>
      <c r="AP21" s="136"/>
      <c r="AQ21" s="136"/>
      <c r="AR21" s="136"/>
      <c r="AS21" s="136"/>
    </row>
    <row r="22" spans="1:45" ht="63.75" customHeight="1">
      <c r="A22" s="215"/>
      <c r="B22" s="215"/>
      <c r="C22" s="215"/>
      <c r="D22" s="215"/>
      <c r="E22" s="45" t="s">
        <v>42</v>
      </c>
      <c r="F22" s="54" t="s">
        <v>43</v>
      </c>
      <c r="G22" s="47" t="s">
        <v>178</v>
      </c>
      <c r="H22" s="55" t="s">
        <v>26</v>
      </c>
      <c r="I22" s="54" t="s">
        <v>27</v>
      </c>
      <c r="J22" s="38" t="s">
        <v>37</v>
      </c>
      <c r="K22" s="64" t="s">
        <v>151</v>
      </c>
      <c r="L22" s="11">
        <v>0.9</v>
      </c>
      <c r="M22" s="11">
        <f t="shared" si="10"/>
        <v>0.9</v>
      </c>
      <c r="N22" s="11">
        <f t="shared" si="11"/>
        <v>0.9</v>
      </c>
      <c r="O22" s="11">
        <f t="shared" si="12"/>
        <v>0.9</v>
      </c>
      <c r="P22" s="35">
        <f t="shared" si="0"/>
        <v>0.9</v>
      </c>
      <c r="Q22" s="139">
        <f t="shared" si="13"/>
        <v>1</v>
      </c>
      <c r="R22" s="139">
        <f t="shared" si="14"/>
        <v>1.1111111111111112</v>
      </c>
      <c r="S22" s="139">
        <f t="shared" si="15"/>
        <v>1</v>
      </c>
      <c r="T22" s="11">
        <f t="shared" si="1"/>
        <v>0.9</v>
      </c>
      <c r="U22" s="139">
        <f t="shared" si="2"/>
        <v>1</v>
      </c>
      <c r="V22" s="139">
        <f t="shared" si="3"/>
        <v>1.1111111111111112</v>
      </c>
      <c r="W22" s="139">
        <f t="shared" si="4"/>
        <v>1</v>
      </c>
      <c r="X22" s="11">
        <f t="shared" si="5"/>
        <v>0.9</v>
      </c>
      <c r="Y22" s="139">
        <f t="shared" si="16"/>
        <v>1</v>
      </c>
      <c r="Z22" s="139">
        <f t="shared" si="17"/>
        <v>1.1111111111111112</v>
      </c>
      <c r="AA22" s="139">
        <f t="shared" si="18"/>
        <v>1</v>
      </c>
      <c r="AB22" s="11">
        <f t="shared" si="6"/>
        <v>0.9</v>
      </c>
      <c r="AC22" s="139">
        <f t="shared" si="19"/>
        <v>0</v>
      </c>
      <c r="AD22" s="139">
        <f t="shared" si="20"/>
        <v>0</v>
      </c>
      <c r="AE22" s="139">
        <f t="shared" si="21"/>
        <v>0</v>
      </c>
      <c r="AF22" s="11">
        <v>0.9</v>
      </c>
      <c r="AG22" s="139">
        <f t="shared" si="7"/>
        <v>0.75</v>
      </c>
      <c r="AH22" s="139">
        <f t="shared" si="8"/>
        <v>0.83333333333333326</v>
      </c>
      <c r="AI22" s="139">
        <f t="shared" si="9"/>
        <v>0.83333333333333326</v>
      </c>
      <c r="AJ22" s="136">
        <v>1</v>
      </c>
      <c r="AK22" s="136">
        <v>1</v>
      </c>
      <c r="AL22" s="136">
        <v>2</v>
      </c>
      <c r="AM22" s="136">
        <v>2</v>
      </c>
      <c r="AN22" s="117">
        <v>2</v>
      </c>
      <c r="AO22" s="117">
        <v>2</v>
      </c>
      <c r="AP22" s="136"/>
      <c r="AQ22" s="136"/>
      <c r="AR22" s="136"/>
      <c r="AS22" s="136"/>
    </row>
    <row r="23" spans="1:45" ht="23.25">
      <c r="W23" s="161">
        <f>+AVERAGE(W12:W22)</f>
        <v>0.89171415773209906</v>
      </c>
      <c r="AA23" s="161">
        <f>+AVERAGE(AA12:AA22)</f>
        <v>0.96509644304025655</v>
      </c>
      <c r="AE23" s="161">
        <f>+AVERAGE(AE12:AE22)</f>
        <v>0</v>
      </c>
    </row>
  </sheetData>
  <protectedRanges>
    <protectedRange sqref="AP12:AS22 AJ12:AM22" name="Rango1"/>
    <protectedRange sqref="AN22:AO22 AN21:AO21 AN12:AO20" name="Rango1_1"/>
  </protectedRanges>
  <autoFilter ref="A11:AS23"/>
  <mergeCells count="41">
    <mergeCell ref="AS9:AS11"/>
    <mergeCell ref="P10:S10"/>
    <mergeCell ref="T10:W10"/>
    <mergeCell ref="X10:AA10"/>
    <mergeCell ref="AB10:AE10"/>
    <mergeCell ref="AF10:AI10"/>
    <mergeCell ref="AJ10:AK10"/>
    <mergeCell ref="AL10:AM10"/>
    <mergeCell ref="AN10:AO10"/>
    <mergeCell ref="AP10:AQ10"/>
    <mergeCell ref="AR10:AR11"/>
    <mergeCell ref="P9:AI9"/>
    <mergeCell ref="AJ9:AK9"/>
    <mergeCell ref="AL9:AM9"/>
    <mergeCell ref="AN9:AO9"/>
    <mergeCell ref="AP9:AR9"/>
    <mergeCell ref="A12:A22"/>
    <mergeCell ref="B12:B22"/>
    <mergeCell ref="D14:D22"/>
    <mergeCell ref="C14:C22"/>
    <mergeCell ref="C12:C13"/>
    <mergeCell ref="D12:D13"/>
    <mergeCell ref="L9:O9"/>
    <mergeCell ref="G10:G11"/>
    <mergeCell ref="H10:I10"/>
    <mergeCell ref="J10:J11"/>
    <mergeCell ref="K10:K11"/>
    <mergeCell ref="E9:E11"/>
    <mergeCell ref="F9:F11"/>
    <mergeCell ref="A1:C2"/>
    <mergeCell ref="D1:L1"/>
    <mergeCell ref="D2:L2"/>
    <mergeCell ref="B4:D4"/>
    <mergeCell ref="B5:D5"/>
    <mergeCell ref="G9:J9"/>
    <mergeCell ref="B6:D6"/>
    <mergeCell ref="B7:D7"/>
    <mergeCell ref="A9:A11"/>
    <mergeCell ref="B9:B11"/>
    <mergeCell ref="C9:C11"/>
    <mergeCell ref="D9:D11"/>
  </mergeCells>
  <conditionalFormatting sqref="Q12:S22">
    <cfRule type="cellIs" dxfId="47" priority="118" stopIfTrue="1" operator="lessThanOrEqual">
      <formula>0.49</formula>
    </cfRule>
    <cfRule type="cellIs" dxfId="46" priority="119" stopIfTrue="1" operator="between">
      <formula>0.5</formula>
      <formula>0.899999999999999</formula>
    </cfRule>
    <cfRule type="cellIs" dxfId="45" priority="120" stopIfTrue="1" operator="greaterThanOrEqual">
      <formula>0.9</formula>
    </cfRule>
  </conditionalFormatting>
  <conditionalFormatting sqref="U12:W22">
    <cfRule type="cellIs" dxfId="44" priority="112" stopIfTrue="1" operator="lessThanOrEqual">
      <formula>0.49</formula>
    </cfRule>
    <cfRule type="cellIs" dxfId="43" priority="113" stopIfTrue="1" operator="between">
      <formula>0.5</formula>
      <formula>0.899999999999999</formula>
    </cfRule>
    <cfRule type="cellIs" dxfId="42" priority="114" stopIfTrue="1" operator="greaterThanOrEqual">
      <formula>0.9</formula>
    </cfRule>
  </conditionalFormatting>
  <conditionalFormatting sqref="Y12:AA22">
    <cfRule type="cellIs" dxfId="41" priority="106" stopIfTrue="1" operator="lessThanOrEqual">
      <formula>0.49</formula>
    </cfRule>
    <cfRule type="cellIs" dxfId="40" priority="107" stopIfTrue="1" operator="between">
      <formula>0.5</formula>
      <formula>0.899999999999999</formula>
    </cfRule>
    <cfRule type="cellIs" dxfId="39" priority="108" stopIfTrue="1" operator="greaterThanOrEqual">
      <formula>0.9</formula>
    </cfRule>
  </conditionalFormatting>
  <conditionalFormatting sqref="AC12:AE22">
    <cfRule type="cellIs" dxfId="38" priority="31" stopIfTrue="1" operator="lessThanOrEqual">
      <formula>0.49</formula>
    </cfRule>
    <cfRule type="cellIs" dxfId="37" priority="32" stopIfTrue="1" operator="between">
      <formula>0.5</formula>
      <formula>0.899999999999999</formula>
    </cfRule>
    <cfRule type="cellIs" dxfId="36" priority="33" stopIfTrue="1" operator="greaterThanOrEqual">
      <formula>0.9</formula>
    </cfRule>
  </conditionalFormatting>
  <conditionalFormatting sqref="W23">
    <cfRule type="cellIs" dxfId="35" priority="7" stopIfTrue="1" operator="lessThanOrEqual">
      <formula>0.49</formula>
    </cfRule>
    <cfRule type="cellIs" dxfId="34" priority="8" stopIfTrue="1" operator="between">
      <formula>0.5</formula>
      <formula>0.79</formula>
    </cfRule>
    <cfRule type="cellIs" dxfId="33" priority="9" stopIfTrue="1" operator="greaterThanOrEqual">
      <formula>0.8</formula>
    </cfRule>
  </conditionalFormatting>
  <conditionalFormatting sqref="AG12:AI22">
    <cfRule type="cellIs" dxfId="32" priority="94" stopIfTrue="1" operator="lessThanOrEqual">
      <formula>0.49</formula>
    </cfRule>
    <cfRule type="cellIs" dxfId="31" priority="95" stopIfTrue="1" operator="between">
      <formula>0.5</formula>
      <formula>0.899999999999999</formula>
    </cfRule>
    <cfRule type="cellIs" dxfId="30" priority="96" stopIfTrue="1" operator="greaterThanOrEqual">
      <formula>0.9</formula>
    </cfRule>
  </conditionalFormatting>
  <conditionalFormatting sqref="AA23">
    <cfRule type="cellIs" dxfId="29" priority="4" stopIfTrue="1" operator="lessThanOrEqual">
      <formula>0.49</formula>
    </cfRule>
    <cfRule type="cellIs" dxfId="28" priority="5" stopIfTrue="1" operator="between">
      <formula>0.5</formula>
      <formula>0.79</formula>
    </cfRule>
    <cfRule type="cellIs" dxfId="27" priority="6" stopIfTrue="1" operator="greaterThanOrEqual">
      <formula>0.8</formula>
    </cfRule>
  </conditionalFormatting>
  <conditionalFormatting sqref="AE23">
    <cfRule type="cellIs" dxfId="26" priority="1" stopIfTrue="1" operator="lessThanOrEqual">
      <formula>0.49</formula>
    </cfRule>
    <cfRule type="cellIs" dxfId="25" priority="2" stopIfTrue="1" operator="between">
      <formula>0.5</formula>
      <formula>0.79</formula>
    </cfRule>
    <cfRule type="cellIs" dxfId="24" priority="3" stopIfTrue="1" operator="greaterThanOrEqual">
      <formula>0.8</formula>
    </cfRule>
  </conditionalFormatting>
  <pageMargins left="0.7" right="0.7" top="0.75" bottom="0.75" header="0.3" footer="0.3"/>
  <pageSetup scale="13" orientation="portrait" horizontalDpi="4294967294" verticalDpi="4294967294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S24"/>
  <sheetViews>
    <sheetView topLeftCell="AA1" zoomScale="62" zoomScaleNormal="62" workbookViewId="0">
      <selection activeCell="AL9" sqref="AL9:AM10"/>
    </sheetView>
  </sheetViews>
  <sheetFormatPr baseColWidth="10" defaultColWidth="11.42578125" defaultRowHeight="15" zeroHeight="1"/>
  <cols>
    <col min="1" max="1" width="19.7109375" style="72" customWidth="1"/>
    <col min="2" max="2" width="18.42578125" style="72" customWidth="1"/>
    <col min="3" max="3" width="17.42578125" style="72" customWidth="1"/>
    <col min="4" max="4" width="25" style="72" customWidth="1"/>
    <col min="5" max="5" width="31" style="72" customWidth="1"/>
    <col min="6" max="6" width="28.85546875" style="72" customWidth="1"/>
    <col min="7" max="7" width="18.5703125" style="72" customWidth="1"/>
    <col min="8" max="8" width="25" style="72" customWidth="1"/>
    <col min="9" max="9" width="27.28515625" style="72" customWidth="1"/>
    <col min="10" max="10" width="11.42578125" style="72" customWidth="1"/>
    <col min="11" max="11" width="12.42578125" style="72" customWidth="1"/>
    <col min="12" max="12" width="8.28515625" style="72" customWidth="1"/>
    <col min="13" max="13" width="7.85546875" style="72" customWidth="1"/>
    <col min="14" max="15" width="8" style="72" customWidth="1"/>
    <col min="16" max="35" width="11.42578125" style="72" customWidth="1"/>
    <col min="36" max="45" width="20" style="72" customWidth="1"/>
    <col min="46" max="16384" width="11.42578125" style="72"/>
  </cols>
  <sheetData>
    <row r="1" spans="1:45" ht="32.25" customHeight="1">
      <c r="A1" s="312"/>
      <c r="B1" s="313"/>
      <c r="C1" s="314"/>
      <c r="D1" s="235" t="s">
        <v>19</v>
      </c>
      <c r="E1" s="236"/>
      <c r="F1" s="236"/>
      <c r="G1" s="236"/>
      <c r="H1" s="236"/>
      <c r="I1" s="236"/>
      <c r="J1" s="236"/>
      <c r="K1" s="236"/>
      <c r="L1" s="236"/>
    </row>
    <row r="2" spans="1:45" ht="32.25" customHeight="1" thickBot="1">
      <c r="A2" s="315"/>
      <c r="B2" s="316"/>
      <c r="C2" s="317"/>
      <c r="D2" s="237" t="s">
        <v>18</v>
      </c>
      <c r="E2" s="238"/>
      <c r="F2" s="238"/>
      <c r="G2" s="238"/>
      <c r="H2" s="238"/>
      <c r="I2" s="238"/>
      <c r="J2" s="238"/>
      <c r="K2" s="238"/>
      <c r="L2" s="238"/>
    </row>
    <row r="3" spans="1:45" ht="12.75" customHeight="1" thickBot="1">
      <c r="A3" s="73"/>
      <c r="B3" s="74"/>
      <c r="C3" s="74"/>
      <c r="D3" s="4"/>
      <c r="E3" s="4"/>
      <c r="F3" s="4"/>
      <c r="G3" s="4"/>
      <c r="H3" s="4"/>
      <c r="I3" s="4"/>
      <c r="J3" s="4"/>
      <c r="K3" s="4"/>
      <c r="L3" s="4"/>
    </row>
    <row r="4" spans="1:45" ht="12.75" customHeight="1">
      <c r="A4" s="16" t="s">
        <v>20</v>
      </c>
      <c r="B4" s="239" t="s">
        <v>379</v>
      </c>
      <c r="C4" s="239"/>
      <c r="D4" s="240"/>
      <c r="E4" s="17"/>
      <c r="F4" s="17"/>
      <c r="G4" s="17"/>
      <c r="H4" s="17"/>
      <c r="I4" s="17"/>
      <c r="J4" s="4"/>
      <c r="K4" s="4"/>
      <c r="L4" s="4"/>
    </row>
    <row r="5" spans="1:45" ht="12.75" customHeight="1">
      <c r="A5" s="18" t="s">
        <v>22</v>
      </c>
      <c r="B5" s="241" t="s">
        <v>380</v>
      </c>
      <c r="C5" s="241"/>
      <c r="D5" s="242"/>
      <c r="E5" s="17"/>
      <c r="F5" s="17"/>
      <c r="G5" s="17"/>
      <c r="H5" s="17"/>
      <c r="I5" s="17"/>
      <c r="J5" s="4"/>
      <c r="K5" s="4"/>
      <c r="L5" s="4"/>
    </row>
    <row r="6" spans="1:45" ht="23.25" customHeight="1">
      <c r="A6" s="18" t="s">
        <v>23</v>
      </c>
      <c r="B6" s="241" t="s">
        <v>381</v>
      </c>
      <c r="C6" s="241"/>
      <c r="D6" s="242"/>
      <c r="E6" s="17"/>
      <c r="F6" s="17"/>
      <c r="G6" s="17"/>
      <c r="H6" s="17"/>
      <c r="I6" s="17"/>
      <c r="J6" s="4"/>
      <c r="K6" s="4"/>
      <c r="L6" s="4"/>
    </row>
    <row r="7" spans="1:45" ht="12.75" customHeight="1" thickBot="1">
      <c r="A7" s="19" t="s">
        <v>25</v>
      </c>
      <c r="B7" s="241" t="s">
        <v>382</v>
      </c>
      <c r="C7" s="241"/>
      <c r="D7" s="242"/>
      <c r="E7" s="17"/>
      <c r="F7" s="17"/>
      <c r="G7" s="17"/>
      <c r="H7" s="17"/>
      <c r="I7" s="17"/>
      <c r="J7" s="4"/>
      <c r="K7" s="4"/>
      <c r="L7" s="4"/>
    </row>
    <row r="8" spans="1:45" ht="12.75" customHeight="1" thickBot="1">
      <c r="A8" s="73"/>
      <c r="B8" s="74"/>
      <c r="C8" s="74"/>
      <c r="D8" s="4"/>
      <c r="E8" s="4"/>
      <c r="F8" s="4"/>
      <c r="G8" s="4"/>
      <c r="H8" s="4"/>
      <c r="I8" s="4"/>
      <c r="J8" s="4"/>
      <c r="K8" s="4"/>
      <c r="L8" s="4"/>
    </row>
    <row r="9" spans="1:45" s="76" customFormat="1" ht="37.5" customHeight="1">
      <c r="A9" s="246" t="s">
        <v>0</v>
      </c>
      <c r="B9" s="222" t="s">
        <v>1</v>
      </c>
      <c r="C9" s="222" t="s">
        <v>31</v>
      </c>
      <c r="D9" s="222" t="s">
        <v>2</v>
      </c>
      <c r="E9" s="223" t="s">
        <v>11</v>
      </c>
      <c r="F9" s="223" t="s">
        <v>3</v>
      </c>
      <c r="G9" s="217" t="s">
        <v>4</v>
      </c>
      <c r="H9" s="217"/>
      <c r="I9" s="217"/>
      <c r="J9" s="217"/>
      <c r="K9" s="75"/>
      <c r="L9" s="225" t="s">
        <v>12</v>
      </c>
      <c r="M9" s="225"/>
      <c r="N9" s="225"/>
      <c r="O9" s="225"/>
      <c r="P9" s="217" t="s">
        <v>12</v>
      </c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49" t="s">
        <v>779</v>
      </c>
      <c r="AK9" s="249"/>
      <c r="AL9" s="249" t="s">
        <v>780</v>
      </c>
      <c r="AM9" s="249"/>
      <c r="AN9" s="249" t="s">
        <v>781</v>
      </c>
      <c r="AO9" s="249"/>
      <c r="AP9" s="249" t="s">
        <v>782</v>
      </c>
      <c r="AQ9" s="249"/>
      <c r="AR9" s="249"/>
      <c r="AS9" s="250" t="s">
        <v>783</v>
      </c>
    </row>
    <row r="10" spans="1:45" s="76" customFormat="1" ht="15.75" customHeight="1">
      <c r="A10" s="247"/>
      <c r="B10" s="223"/>
      <c r="C10" s="223"/>
      <c r="D10" s="223"/>
      <c r="E10" s="223"/>
      <c r="F10" s="223"/>
      <c r="G10" s="217" t="s">
        <v>5</v>
      </c>
      <c r="H10" s="217" t="s">
        <v>6</v>
      </c>
      <c r="I10" s="217"/>
      <c r="J10" s="217" t="s">
        <v>7</v>
      </c>
      <c r="K10" s="217" t="s">
        <v>10</v>
      </c>
      <c r="L10" s="130" t="s">
        <v>757</v>
      </c>
      <c r="M10" s="130" t="s">
        <v>758</v>
      </c>
      <c r="N10" s="130" t="s">
        <v>759</v>
      </c>
      <c r="O10" s="130" t="s">
        <v>760</v>
      </c>
      <c r="P10" s="243" t="s">
        <v>13</v>
      </c>
      <c r="Q10" s="244"/>
      <c r="R10" s="244"/>
      <c r="S10" s="245"/>
      <c r="T10" s="243" t="s">
        <v>14</v>
      </c>
      <c r="U10" s="244"/>
      <c r="V10" s="244"/>
      <c r="W10" s="245"/>
      <c r="X10" s="243" t="s">
        <v>15</v>
      </c>
      <c r="Y10" s="244"/>
      <c r="Z10" s="244"/>
      <c r="AA10" s="245"/>
      <c r="AB10" s="217" t="s">
        <v>16</v>
      </c>
      <c r="AC10" s="217"/>
      <c r="AD10" s="217"/>
      <c r="AE10" s="217"/>
      <c r="AF10" s="217" t="s">
        <v>776</v>
      </c>
      <c r="AG10" s="217"/>
      <c r="AH10" s="217"/>
      <c r="AI10" s="217"/>
      <c r="AJ10" s="253" t="s">
        <v>784</v>
      </c>
      <c r="AK10" s="253"/>
      <c r="AL10" s="253" t="s">
        <v>784</v>
      </c>
      <c r="AM10" s="253"/>
      <c r="AN10" s="253" t="s">
        <v>784</v>
      </c>
      <c r="AO10" s="253"/>
      <c r="AP10" s="253" t="s">
        <v>784</v>
      </c>
      <c r="AQ10" s="253"/>
      <c r="AR10" s="253" t="s">
        <v>785</v>
      </c>
      <c r="AS10" s="251"/>
    </row>
    <row r="11" spans="1:45" s="76" customFormat="1" ht="51" customHeight="1">
      <c r="A11" s="248"/>
      <c r="B11" s="224"/>
      <c r="C11" s="224"/>
      <c r="D11" s="224"/>
      <c r="E11" s="223"/>
      <c r="F11" s="223"/>
      <c r="G11" s="217"/>
      <c r="H11" s="106" t="s">
        <v>8</v>
      </c>
      <c r="I11" s="106" t="s">
        <v>9</v>
      </c>
      <c r="J11" s="217"/>
      <c r="K11" s="217"/>
      <c r="L11" s="107" t="s">
        <v>17</v>
      </c>
      <c r="M11" s="107" t="s">
        <v>17</v>
      </c>
      <c r="N11" s="107" t="s">
        <v>17</v>
      </c>
      <c r="O11" s="107" t="s">
        <v>17</v>
      </c>
      <c r="P11" s="135" t="s">
        <v>17</v>
      </c>
      <c r="Q11" s="135" t="s">
        <v>773</v>
      </c>
      <c r="R11" s="138" t="s">
        <v>774</v>
      </c>
      <c r="S11" s="138" t="s">
        <v>775</v>
      </c>
      <c r="T11" s="135" t="s">
        <v>17</v>
      </c>
      <c r="U11" s="135" t="s">
        <v>773</v>
      </c>
      <c r="V11" s="138" t="s">
        <v>774</v>
      </c>
      <c r="W11" s="138" t="s">
        <v>775</v>
      </c>
      <c r="X11" s="135" t="s">
        <v>17</v>
      </c>
      <c r="Y11" s="135" t="s">
        <v>773</v>
      </c>
      <c r="Z11" s="138" t="s">
        <v>774</v>
      </c>
      <c r="AA11" s="138" t="s">
        <v>775</v>
      </c>
      <c r="AB11" s="135" t="s">
        <v>17</v>
      </c>
      <c r="AC11" s="135" t="s">
        <v>773</v>
      </c>
      <c r="AD11" s="138" t="s">
        <v>774</v>
      </c>
      <c r="AE11" s="138" t="s">
        <v>775</v>
      </c>
      <c r="AF11" s="135" t="s">
        <v>17</v>
      </c>
      <c r="AG11" s="135" t="s">
        <v>777</v>
      </c>
      <c r="AH11" s="135" t="s">
        <v>778</v>
      </c>
      <c r="AI11" s="140" t="s">
        <v>775</v>
      </c>
      <c r="AJ11" s="141" t="s">
        <v>8</v>
      </c>
      <c r="AK11" s="141" t="s">
        <v>9</v>
      </c>
      <c r="AL11" s="141" t="s">
        <v>8</v>
      </c>
      <c r="AM11" s="141" t="s">
        <v>9</v>
      </c>
      <c r="AN11" s="141" t="s">
        <v>8</v>
      </c>
      <c r="AO11" s="141" t="s">
        <v>9</v>
      </c>
      <c r="AP11" s="141" t="s">
        <v>8</v>
      </c>
      <c r="AQ11" s="141" t="s">
        <v>9</v>
      </c>
      <c r="AR11" s="254"/>
      <c r="AS11" s="252"/>
    </row>
    <row r="12" spans="1:45" ht="92.25" customHeight="1">
      <c r="A12" s="215"/>
      <c r="B12" s="215" t="s">
        <v>29</v>
      </c>
      <c r="C12" s="226"/>
      <c r="D12" s="215" t="s">
        <v>641</v>
      </c>
      <c r="E12" s="114" t="s">
        <v>640</v>
      </c>
      <c r="F12" s="114" t="s">
        <v>639</v>
      </c>
      <c r="G12" s="114" t="s">
        <v>638</v>
      </c>
      <c r="H12" s="114" t="s">
        <v>637</v>
      </c>
      <c r="I12" s="114" t="s">
        <v>636</v>
      </c>
      <c r="J12" s="117" t="s">
        <v>37</v>
      </c>
      <c r="K12" s="13" t="s">
        <v>635</v>
      </c>
      <c r="L12" s="88">
        <v>1</v>
      </c>
      <c r="M12" s="88"/>
      <c r="N12" s="88">
        <v>1</v>
      </c>
      <c r="O12" s="88"/>
      <c r="P12" s="35">
        <f>+L12</f>
        <v>1</v>
      </c>
      <c r="Q12" s="139">
        <f>IF(ISERROR(AJ12/AK12),0,AJ12/AK12)</f>
        <v>1</v>
      </c>
      <c r="R12" s="139">
        <f>IF(ISERROR(Q12/P12),0,(Q12/P12))</f>
        <v>1</v>
      </c>
      <c r="S12" s="139">
        <f>IF(R12&gt;=100%,100%,IF(R12=R12,R12))</f>
        <v>1</v>
      </c>
      <c r="T12" s="11">
        <f>+M12</f>
        <v>0</v>
      </c>
      <c r="U12" s="139"/>
      <c r="V12" s="139"/>
      <c r="W12" s="139"/>
      <c r="X12" s="11">
        <f>+N12</f>
        <v>1</v>
      </c>
      <c r="Y12" s="139">
        <f>IF(ISERROR(AN12/AO12),0,AN12/AO12)</f>
        <v>1</v>
      </c>
      <c r="Z12" s="139">
        <f>IF(ISERROR(Y12/X12),0,(Y12/X12))</f>
        <v>1</v>
      </c>
      <c r="AA12" s="139">
        <f>IF(Z12&gt;=100%,100%,IF(Z12=Z12,Z12))</f>
        <v>1</v>
      </c>
      <c r="AB12" s="11">
        <f>+O12</f>
        <v>0</v>
      </c>
      <c r="AC12" s="139"/>
      <c r="AD12" s="139"/>
      <c r="AE12" s="139"/>
      <c r="AF12" s="11">
        <v>1</v>
      </c>
      <c r="AG12" s="139">
        <f>+AVERAGE(Q12,U12,Y12,AC12)</f>
        <v>1</v>
      </c>
      <c r="AH12" s="139">
        <f>IF(ISERROR(AG12/AF12),0,(AG12/AF12))</f>
        <v>1</v>
      </c>
      <c r="AI12" s="139">
        <f>IF(AH12&gt;=100%,100%,IF(AH12=AH12,AH12))</f>
        <v>1</v>
      </c>
      <c r="AJ12" s="136">
        <v>1</v>
      </c>
      <c r="AK12" s="136">
        <v>1</v>
      </c>
      <c r="AL12" s="136"/>
      <c r="AM12" s="136"/>
      <c r="AN12" s="180">
        <v>4</v>
      </c>
      <c r="AO12" s="180">
        <v>4</v>
      </c>
      <c r="AP12" s="136"/>
      <c r="AQ12" s="136"/>
      <c r="AR12" s="136"/>
      <c r="AS12" s="136"/>
    </row>
    <row r="13" spans="1:45" ht="92.25" customHeight="1">
      <c r="A13" s="215"/>
      <c r="B13" s="215"/>
      <c r="C13" s="264"/>
      <c r="D13" s="215"/>
      <c r="E13" s="108" t="s">
        <v>634</v>
      </c>
      <c r="F13" s="108" t="s">
        <v>633</v>
      </c>
      <c r="G13" s="108" t="s">
        <v>632</v>
      </c>
      <c r="H13" s="108" t="s">
        <v>383</v>
      </c>
      <c r="I13" s="108"/>
      <c r="J13" s="115" t="s">
        <v>37</v>
      </c>
      <c r="K13" s="108" t="s">
        <v>632</v>
      </c>
      <c r="L13" s="11">
        <v>1</v>
      </c>
      <c r="M13" s="11"/>
      <c r="N13" s="11"/>
      <c r="O13" s="11"/>
      <c r="P13" s="35">
        <f t="shared" ref="P13:P19" si="0">+L13</f>
        <v>1</v>
      </c>
      <c r="Q13" s="139">
        <f t="shared" ref="Q13:Q19" si="1">IF(ISERROR(AJ13/AK13),0,AJ13/AK13)</f>
        <v>1</v>
      </c>
      <c r="R13" s="139">
        <f t="shared" ref="R13:R19" si="2">IF(ISERROR(Q13/P13),0,(Q13/P13))</f>
        <v>1</v>
      </c>
      <c r="S13" s="139">
        <f t="shared" ref="S13:S19" si="3">IF(R13&gt;=100%,100%,IF(R13=R13,R13))</f>
        <v>1</v>
      </c>
      <c r="T13" s="11">
        <f t="shared" ref="T13:T19" si="4">+M13</f>
        <v>0</v>
      </c>
      <c r="U13" s="139"/>
      <c r="V13" s="139"/>
      <c r="W13" s="139"/>
      <c r="X13" s="11">
        <f t="shared" ref="X13:X19" si="5">+N13</f>
        <v>0</v>
      </c>
      <c r="Y13" s="139"/>
      <c r="Z13" s="139"/>
      <c r="AA13" s="139"/>
      <c r="AB13" s="11">
        <f t="shared" ref="AB13:AB19" si="6">+O13</f>
        <v>0</v>
      </c>
      <c r="AC13" s="139"/>
      <c r="AD13" s="139"/>
      <c r="AE13" s="139"/>
      <c r="AF13" s="11">
        <f t="shared" ref="AF13" si="7">+P13</f>
        <v>1</v>
      </c>
      <c r="AG13" s="139">
        <f t="shared" ref="AG13:AG19" si="8">+AVERAGE(Q13,U13,Y13,AC13)</f>
        <v>1</v>
      </c>
      <c r="AH13" s="139">
        <f t="shared" ref="AH13:AH18" si="9">IF(ISERROR(AG13/AF13),0,(AG13/AF13))</f>
        <v>1</v>
      </c>
      <c r="AI13" s="139">
        <f t="shared" ref="AI13:AI19" si="10">IF(AH13&gt;=100%,100%,IF(AH13=AH13,AH13))</f>
        <v>1</v>
      </c>
      <c r="AJ13" s="136">
        <v>1</v>
      </c>
      <c r="AK13" s="136">
        <v>1</v>
      </c>
      <c r="AL13" s="136"/>
      <c r="AM13" s="136"/>
      <c r="AN13" s="180"/>
      <c r="AO13" s="180"/>
      <c r="AP13" s="136"/>
      <c r="AQ13" s="136"/>
      <c r="AR13" s="136"/>
      <c r="AS13" s="136"/>
    </row>
    <row r="14" spans="1:45" ht="92.25" customHeight="1">
      <c r="A14" s="215"/>
      <c r="B14" s="215"/>
      <c r="C14" s="264"/>
      <c r="D14" s="215"/>
      <c r="E14" s="114" t="s">
        <v>631</v>
      </c>
      <c r="F14" s="114" t="s">
        <v>630</v>
      </c>
      <c r="G14" s="114" t="s">
        <v>629</v>
      </c>
      <c r="H14" s="114" t="s">
        <v>628</v>
      </c>
      <c r="I14" s="114" t="s">
        <v>627</v>
      </c>
      <c r="J14" s="117" t="s">
        <v>37</v>
      </c>
      <c r="K14" s="13" t="s">
        <v>626</v>
      </c>
      <c r="L14" s="11"/>
      <c r="M14" s="11">
        <v>1</v>
      </c>
      <c r="N14" s="11">
        <v>1</v>
      </c>
      <c r="O14" s="11">
        <v>1</v>
      </c>
      <c r="P14" s="35">
        <f t="shared" si="0"/>
        <v>0</v>
      </c>
      <c r="Q14" s="139"/>
      <c r="R14" s="139"/>
      <c r="S14" s="139"/>
      <c r="T14" s="11">
        <f t="shared" si="4"/>
        <v>1</v>
      </c>
      <c r="U14" s="139">
        <f t="shared" ref="U14:U17" si="11">IF(ISERROR(AL14/AM14),0,AL14/AM14)</f>
        <v>1</v>
      </c>
      <c r="V14" s="139">
        <f t="shared" ref="V14:V17" si="12">IF(ISERROR(U14/T14),0,(U14/T14))</f>
        <v>1</v>
      </c>
      <c r="W14" s="139">
        <f t="shared" ref="W14:W17" si="13">IF(V14&gt;=100%,100%,IF(V14=V14,V14))</f>
        <v>1</v>
      </c>
      <c r="X14" s="11">
        <f t="shared" si="5"/>
        <v>1</v>
      </c>
      <c r="Y14" s="139">
        <f t="shared" ref="Y14:Y17" si="14">IF(ISERROR(AN14/AO14),0,AN14/AO14)</f>
        <v>1</v>
      </c>
      <c r="Z14" s="139">
        <f t="shared" ref="Z14:Z17" si="15">IF(ISERROR(Y14/X14),0,(Y14/X14))</f>
        <v>1</v>
      </c>
      <c r="AA14" s="139">
        <f t="shared" ref="AA14:AA17" si="16">IF(Z14&gt;=100%,100%,IF(Z14=Z14,Z14))</f>
        <v>1</v>
      </c>
      <c r="AB14" s="11">
        <f t="shared" si="6"/>
        <v>1</v>
      </c>
      <c r="AC14" s="139">
        <f t="shared" ref="AC14:AC17" si="17">IF(ISERROR(AP14/AQ14),0,AP14/AQ14)</f>
        <v>0</v>
      </c>
      <c r="AD14" s="139">
        <f t="shared" ref="AD14:AD17" si="18">IF(ISERROR(AC14/AB14),0,(AC14/AB14))</f>
        <v>0</v>
      </c>
      <c r="AE14" s="139">
        <f t="shared" ref="AE14:AE17" si="19">IF(AD14&gt;=100%,100%,IF(AD14=AD14,AD14))</f>
        <v>0</v>
      </c>
      <c r="AF14" s="11">
        <v>1</v>
      </c>
      <c r="AG14" s="139">
        <f t="shared" si="8"/>
        <v>0.66666666666666663</v>
      </c>
      <c r="AH14" s="139">
        <f t="shared" si="9"/>
        <v>0.66666666666666663</v>
      </c>
      <c r="AI14" s="139">
        <f t="shared" si="10"/>
        <v>0.66666666666666663</v>
      </c>
      <c r="AJ14" s="136"/>
      <c r="AK14" s="136"/>
      <c r="AL14" s="136">
        <v>1</v>
      </c>
      <c r="AM14" s="136">
        <v>1</v>
      </c>
      <c r="AN14" s="180">
        <v>4</v>
      </c>
      <c r="AO14" s="180">
        <v>4</v>
      </c>
      <c r="AP14" s="136"/>
      <c r="AQ14" s="136"/>
      <c r="AR14" s="136"/>
      <c r="AS14" s="136"/>
    </row>
    <row r="15" spans="1:45" ht="92.25" customHeight="1">
      <c r="A15" s="215"/>
      <c r="B15" s="215"/>
      <c r="C15" s="264"/>
      <c r="D15" s="215"/>
      <c r="E15" s="114" t="s">
        <v>625</v>
      </c>
      <c r="F15" s="114" t="s">
        <v>624</v>
      </c>
      <c r="G15" s="114" t="s">
        <v>623</v>
      </c>
      <c r="H15" s="114" t="s">
        <v>614</v>
      </c>
      <c r="I15" s="114" t="s">
        <v>613</v>
      </c>
      <c r="J15" s="117" t="s">
        <v>37</v>
      </c>
      <c r="K15" s="13" t="s">
        <v>213</v>
      </c>
      <c r="L15" s="11"/>
      <c r="M15" s="11">
        <v>1</v>
      </c>
      <c r="N15" s="11">
        <v>1</v>
      </c>
      <c r="O15" s="11">
        <v>1</v>
      </c>
      <c r="P15" s="35">
        <f t="shared" si="0"/>
        <v>0</v>
      </c>
      <c r="Q15" s="139"/>
      <c r="R15" s="139"/>
      <c r="S15" s="139"/>
      <c r="T15" s="11">
        <f t="shared" si="4"/>
        <v>1</v>
      </c>
      <c r="U15" s="139">
        <f t="shared" si="11"/>
        <v>1</v>
      </c>
      <c r="V15" s="139">
        <f t="shared" si="12"/>
        <v>1</v>
      </c>
      <c r="W15" s="139">
        <f t="shared" si="13"/>
        <v>1</v>
      </c>
      <c r="X15" s="11">
        <f t="shared" si="5"/>
        <v>1</v>
      </c>
      <c r="Y15" s="139">
        <f t="shared" si="14"/>
        <v>1</v>
      </c>
      <c r="Z15" s="139">
        <f t="shared" si="15"/>
        <v>1</v>
      </c>
      <c r="AA15" s="139">
        <f t="shared" si="16"/>
        <v>1</v>
      </c>
      <c r="AB15" s="11">
        <f t="shared" si="6"/>
        <v>1</v>
      </c>
      <c r="AC15" s="139">
        <f t="shared" si="17"/>
        <v>0</v>
      </c>
      <c r="AD15" s="139">
        <f t="shared" si="18"/>
        <v>0</v>
      </c>
      <c r="AE15" s="139">
        <f t="shared" si="19"/>
        <v>0</v>
      </c>
      <c r="AF15" s="11">
        <v>1</v>
      </c>
      <c r="AG15" s="139">
        <f t="shared" si="8"/>
        <v>0.66666666666666663</v>
      </c>
      <c r="AH15" s="139">
        <f t="shared" si="9"/>
        <v>0.66666666666666663</v>
      </c>
      <c r="AI15" s="139">
        <f t="shared" si="10"/>
        <v>0.66666666666666663</v>
      </c>
      <c r="AJ15" s="136"/>
      <c r="AK15" s="136"/>
      <c r="AL15" s="136">
        <v>22</v>
      </c>
      <c r="AM15" s="136">
        <v>22</v>
      </c>
      <c r="AN15" s="180">
        <v>4</v>
      </c>
      <c r="AO15" s="180">
        <v>4</v>
      </c>
      <c r="AP15" s="136"/>
      <c r="AQ15" s="136"/>
      <c r="AR15" s="136"/>
      <c r="AS15" s="136"/>
    </row>
    <row r="16" spans="1:45" ht="92.25" customHeight="1">
      <c r="A16" s="215"/>
      <c r="B16" s="215"/>
      <c r="C16" s="264"/>
      <c r="D16" s="215"/>
      <c r="E16" s="108" t="s">
        <v>385</v>
      </c>
      <c r="F16" s="114" t="s">
        <v>386</v>
      </c>
      <c r="G16" s="116" t="s">
        <v>387</v>
      </c>
      <c r="H16" s="109" t="s">
        <v>388</v>
      </c>
      <c r="I16" s="109" t="s">
        <v>622</v>
      </c>
      <c r="J16" s="117" t="s">
        <v>37</v>
      </c>
      <c r="K16" s="13" t="s">
        <v>384</v>
      </c>
      <c r="L16" s="11">
        <v>1</v>
      </c>
      <c r="M16" s="11">
        <v>1</v>
      </c>
      <c r="N16" s="11">
        <f>+L16</f>
        <v>1</v>
      </c>
      <c r="O16" s="11">
        <f>+L16</f>
        <v>1</v>
      </c>
      <c r="P16" s="35">
        <f t="shared" si="0"/>
        <v>1</v>
      </c>
      <c r="Q16" s="139">
        <f t="shared" si="1"/>
        <v>1</v>
      </c>
      <c r="R16" s="139">
        <f t="shared" si="2"/>
        <v>1</v>
      </c>
      <c r="S16" s="139">
        <f t="shared" si="3"/>
        <v>1</v>
      </c>
      <c r="T16" s="11">
        <f t="shared" si="4"/>
        <v>1</v>
      </c>
      <c r="U16" s="139">
        <f t="shared" si="11"/>
        <v>1</v>
      </c>
      <c r="V16" s="139">
        <f t="shared" si="12"/>
        <v>1</v>
      </c>
      <c r="W16" s="139">
        <f t="shared" si="13"/>
        <v>1</v>
      </c>
      <c r="X16" s="11">
        <f t="shared" si="5"/>
        <v>1</v>
      </c>
      <c r="Y16" s="139">
        <f t="shared" si="14"/>
        <v>1</v>
      </c>
      <c r="Z16" s="139">
        <f t="shared" si="15"/>
        <v>1</v>
      </c>
      <c r="AA16" s="139">
        <f t="shared" si="16"/>
        <v>1</v>
      </c>
      <c r="AB16" s="11">
        <f t="shared" si="6"/>
        <v>1</v>
      </c>
      <c r="AC16" s="139">
        <f t="shared" si="17"/>
        <v>0</v>
      </c>
      <c r="AD16" s="139">
        <f t="shared" si="18"/>
        <v>0</v>
      </c>
      <c r="AE16" s="139">
        <f t="shared" si="19"/>
        <v>0</v>
      </c>
      <c r="AF16" s="11">
        <v>1</v>
      </c>
      <c r="AG16" s="139">
        <f t="shared" si="8"/>
        <v>0.75</v>
      </c>
      <c r="AH16" s="139">
        <f t="shared" si="9"/>
        <v>0.75</v>
      </c>
      <c r="AI16" s="139">
        <f t="shared" si="10"/>
        <v>0.75</v>
      </c>
      <c r="AJ16" s="136">
        <v>7</v>
      </c>
      <c r="AK16" s="136">
        <v>7</v>
      </c>
      <c r="AL16" s="136">
        <v>20</v>
      </c>
      <c r="AM16" s="136">
        <v>20</v>
      </c>
      <c r="AN16" s="180">
        <v>4</v>
      </c>
      <c r="AO16" s="180">
        <v>4</v>
      </c>
      <c r="AP16" s="136"/>
      <c r="AQ16" s="136"/>
      <c r="AR16" s="136"/>
      <c r="AS16" s="136"/>
    </row>
    <row r="17" spans="1:45" ht="92.25" customHeight="1">
      <c r="A17" s="215"/>
      <c r="B17" s="215"/>
      <c r="C17" s="264"/>
      <c r="D17" s="215"/>
      <c r="E17" s="112" t="s">
        <v>621</v>
      </c>
      <c r="F17" s="112" t="s">
        <v>620</v>
      </c>
      <c r="G17" s="112" t="s">
        <v>619</v>
      </c>
      <c r="H17" s="116" t="s">
        <v>618</v>
      </c>
      <c r="I17" s="111" t="s">
        <v>617</v>
      </c>
      <c r="J17" s="115" t="s">
        <v>37</v>
      </c>
      <c r="K17" s="110" t="s">
        <v>207</v>
      </c>
      <c r="L17" s="11"/>
      <c r="M17" s="11">
        <v>1</v>
      </c>
      <c r="N17" s="11">
        <v>1</v>
      </c>
      <c r="O17" s="11">
        <v>1</v>
      </c>
      <c r="P17" s="35">
        <f t="shared" si="0"/>
        <v>0</v>
      </c>
      <c r="Q17" s="139"/>
      <c r="R17" s="139"/>
      <c r="S17" s="139"/>
      <c r="T17" s="11">
        <f t="shared" si="4"/>
        <v>1</v>
      </c>
      <c r="U17" s="139">
        <f t="shared" si="11"/>
        <v>1</v>
      </c>
      <c r="V17" s="139">
        <f t="shared" si="12"/>
        <v>1</v>
      </c>
      <c r="W17" s="139">
        <f t="shared" si="13"/>
        <v>1</v>
      </c>
      <c r="X17" s="11">
        <f t="shared" si="5"/>
        <v>1</v>
      </c>
      <c r="Y17" s="139">
        <f t="shared" si="14"/>
        <v>1</v>
      </c>
      <c r="Z17" s="139">
        <f t="shared" si="15"/>
        <v>1</v>
      </c>
      <c r="AA17" s="139">
        <f t="shared" si="16"/>
        <v>1</v>
      </c>
      <c r="AB17" s="11">
        <f t="shared" si="6"/>
        <v>1</v>
      </c>
      <c r="AC17" s="139">
        <f t="shared" si="17"/>
        <v>0</v>
      </c>
      <c r="AD17" s="139">
        <f t="shared" si="18"/>
        <v>0</v>
      </c>
      <c r="AE17" s="139">
        <f t="shared" si="19"/>
        <v>0</v>
      </c>
      <c r="AF17" s="11">
        <v>1</v>
      </c>
      <c r="AG17" s="139">
        <f t="shared" si="8"/>
        <v>0.66666666666666663</v>
      </c>
      <c r="AH17" s="139">
        <f t="shared" si="9"/>
        <v>0.66666666666666663</v>
      </c>
      <c r="AI17" s="139">
        <f t="shared" si="10"/>
        <v>0.66666666666666663</v>
      </c>
      <c r="AJ17" s="136"/>
      <c r="AK17" s="136"/>
      <c r="AL17" s="136">
        <v>1</v>
      </c>
      <c r="AM17" s="136">
        <v>1</v>
      </c>
      <c r="AN17" s="180">
        <v>1</v>
      </c>
      <c r="AO17" s="180">
        <v>1</v>
      </c>
      <c r="AP17" s="136"/>
      <c r="AQ17" s="136"/>
      <c r="AR17" s="136"/>
      <c r="AS17" s="136"/>
    </row>
    <row r="18" spans="1:45" ht="92.25" customHeight="1">
      <c r="A18" s="215"/>
      <c r="B18" s="215"/>
      <c r="C18" s="264"/>
      <c r="D18" s="215"/>
      <c r="E18" s="112" t="s">
        <v>616</v>
      </c>
      <c r="F18" s="112" t="s">
        <v>389</v>
      </c>
      <c r="G18" s="112" t="s">
        <v>615</v>
      </c>
      <c r="H18" s="114" t="s">
        <v>614</v>
      </c>
      <c r="I18" s="114" t="s">
        <v>613</v>
      </c>
      <c r="J18" s="109" t="s">
        <v>390</v>
      </c>
      <c r="K18" s="113" t="s">
        <v>207</v>
      </c>
      <c r="L18" s="11">
        <v>1</v>
      </c>
      <c r="M18" s="11"/>
      <c r="N18" s="11"/>
      <c r="O18" s="11"/>
      <c r="P18" s="35">
        <f t="shared" si="0"/>
        <v>1</v>
      </c>
      <c r="Q18" s="139">
        <f t="shared" si="1"/>
        <v>1</v>
      </c>
      <c r="R18" s="139">
        <f t="shared" si="2"/>
        <v>1</v>
      </c>
      <c r="S18" s="139">
        <f t="shared" si="3"/>
        <v>1</v>
      </c>
      <c r="T18" s="11">
        <f t="shared" si="4"/>
        <v>0</v>
      </c>
      <c r="U18" s="139"/>
      <c r="V18" s="139"/>
      <c r="W18" s="139"/>
      <c r="X18" s="11">
        <f t="shared" si="5"/>
        <v>0</v>
      </c>
      <c r="Y18" s="139"/>
      <c r="Z18" s="139"/>
      <c r="AA18" s="139"/>
      <c r="AB18" s="11">
        <f t="shared" si="6"/>
        <v>0</v>
      </c>
      <c r="AC18" s="139"/>
      <c r="AD18" s="139"/>
      <c r="AE18" s="139"/>
      <c r="AF18" s="11">
        <v>1</v>
      </c>
      <c r="AG18" s="139">
        <f t="shared" si="8"/>
        <v>1</v>
      </c>
      <c r="AH18" s="139">
        <f t="shared" si="9"/>
        <v>1</v>
      </c>
      <c r="AI18" s="139">
        <f t="shared" si="10"/>
        <v>1</v>
      </c>
      <c r="AJ18" s="136">
        <v>1</v>
      </c>
      <c r="AK18" s="136">
        <v>1</v>
      </c>
      <c r="AL18" s="136">
        <v>1</v>
      </c>
      <c r="AM18" s="136">
        <v>1</v>
      </c>
      <c r="AN18" s="180"/>
      <c r="AO18" s="180"/>
      <c r="AP18" s="136"/>
      <c r="AQ18" s="136"/>
      <c r="AR18" s="136"/>
      <c r="AS18" s="136"/>
    </row>
    <row r="19" spans="1:45" ht="92.25" customHeight="1">
      <c r="A19" s="215"/>
      <c r="B19" s="215"/>
      <c r="C19" s="227"/>
      <c r="D19" s="215"/>
      <c r="E19" s="112" t="s">
        <v>612</v>
      </c>
      <c r="F19" s="112" t="s">
        <v>612</v>
      </c>
      <c r="G19" s="112" t="s">
        <v>391</v>
      </c>
      <c r="H19" s="112" t="s">
        <v>392</v>
      </c>
      <c r="I19" s="112" t="s">
        <v>393</v>
      </c>
      <c r="J19" s="111" t="s">
        <v>394</v>
      </c>
      <c r="K19" s="110" t="s">
        <v>395</v>
      </c>
      <c r="L19" s="11">
        <v>1</v>
      </c>
      <c r="M19" s="11"/>
      <c r="N19" s="11"/>
      <c r="O19" s="11"/>
      <c r="P19" s="35">
        <f t="shared" si="0"/>
        <v>1</v>
      </c>
      <c r="Q19" s="139">
        <f t="shared" si="1"/>
        <v>1</v>
      </c>
      <c r="R19" s="139">
        <f t="shared" si="2"/>
        <v>1</v>
      </c>
      <c r="S19" s="139">
        <f t="shared" si="3"/>
        <v>1</v>
      </c>
      <c r="T19" s="11">
        <f t="shared" si="4"/>
        <v>0</v>
      </c>
      <c r="U19" s="139"/>
      <c r="V19" s="139"/>
      <c r="W19" s="139"/>
      <c r="X19" s="11">
        <f t="shared" si="5"/>
        <v>0</v>
      </c>
      <c r="Y19" s="139"/>
      <c r="Z19" s="139"/>
      <c r="AA19" s="139"/>
      <c r="AB19" s="11">
        <f t="shared" si="6"/>
        <v>0</v>
      </c>
      <c r="AC19" s="139"/>
      <c r="AD19" s="139"/>
      <c r="AE19" s="139"/>
      <c r="AF19" s="11">
        <v>1</v>
      </c>
      <c r="AG19" s="139">
        <f t="shared" si="8"/>
        <v>1</v>
      </c>
      <c r="AH19" s="139">
        <f>IF(ISERROR(AG19/AF19),0,(AG19/AF19))</f>
        <v>1</v>
      </c>
      <c r="AI19" s="139">
        <f t="shared" si="10"/>
        <v>1</v>
      </c>
      <c r="AJ19" s="136">
        <v>1</v>
      </c>
      <c r="AK19" s="136">
        <v>1</v>
      </c>
      <c r="AL19" s="136"/>
      <c r="AM19" s="136"/>
      <c r="AN19" s="180"/>
      <c r="AO19" s="180"/>
      <c r="AP19" s="136"/>
      <c r="AQ19" s="136"/>
      <c r="AR19" s="136"/>
      <c r="AS19" s="136"/>
    </row>
    <row r="20" spans="1:45" ht="23.25">
      <c r="W20" s="161">
        <f>+AVERAGE(W12:W19)</f>
        <v>1</v>
      </c>
      <c r="AA20" s="161">
        <f>+AVERAGE(AA12:AA19)</f>
        <v>1</v>
      </c>
      <c r="AE20" s="161">
        <f>+AVERAGE(AE12:AE19)</f>
        <v>0</v>
      </c>
    </row>
    <row r="21" spans="1:45"/>
    <row r="22" spans="1:45"/>
    <row r="23" spans="1:45"/>
    <row r="24" spans="1:45"/>
  </sheetData>
  <protectedRanges>
    <protectedRange sqref="AP12:AS19 AJ12:AM19" name="Rango1"/>
    <protectedRange sqref="AN12:AO19" name="Rango1_1"/>
  </protectedRanges>
  <autoFilter ref="A11:AS20"/>
  <mergeCells count="39">
    <mergeCell ref="AS9:AS11"/>
    <mergeCell ref="P10:S10"/>
    <mergeCell ref="T10:W10"/>
    <mergeCell ref="X10:AA10"/>
    <mergeCell ref="AB10:AE10"/>
    <mergeCell ref="AF10:AI10"/>
    <mergeCell ref="AJ10:AK10"/>
    <mergeCell ref="AL10:AM10"/>
    <mergeCell ref="AN10:AO10"/>
    <mergeCell ref="AP10:AQ10"/>
    <mergeCell ref="AR10:AR11"/>
    <mergeCell ref="P9:AI9"/>
    <mergeCell ref="AJ9:AK9"/>
    <mergeCell ref="AL9:AM9"/>
    <mergeCell ref="AN9:AO9"/>
    <mergeCell ref="AP9:AR9"/>
    <mergeCell ref="J10:J11"/>
    <mergeCell ref="H10:I10"/>
    <mergeCell ref="C12:C19"/>
    <mergeCell ref="A12:A19"/>
    <mergeCell ref="B12:B19"/>
    <mergeCell ref="D12:D19"/>
    <mergeCell ref="A9:A11"/>
    <mergeCell ref="A1:C2"/>
    <mergeCell ref="D2:L2"/>
    <mergeCell ref="D1:L1"/>
    <mergeCell ref="G10:G11"/>
    <mergeCell ref="K10:K11"/>
    <mergeCell ref="B4:D4"/>
    <mergeCell ref="B5:D5"/>
    <mergeCell ref="B6:D6"/>
    <mergeCell ref="B7:D7"/>
    <mergeCell ref="D9:D11"/>
    <mergeCell ref="B9:B11"/>
    <mergeCell ref="G9:J9"/>
    <mergeCell ref="F9:F11"/>
    <mergeCell ref="E9:E11"/>
    <mergeCell ref="C9:C11"/>
    <mergeCell ref="L9:O9"/>
  </mergeCells>
  <conditionalFormatting sqref="Q12:S19">
    <cfRule type="cellIs" dxfId="23" priority="118" stopIfTrue="1" operator="lessThanOrEqual">
      <formula>0.49</formula>
    </cfRule>
    <cfRule type="cellIs" dxfId="22" priority="119" stopIfTrue="1" operator="between">
      <formula>0.5</formula>
      <formula>0.899999999999999</formula>
    </cfRule>
    <cfRule type="cellIs" dxfId="21" priority="120" stopIfTrue="1" operator="greaterThanOrEqual">
      <formula>0.9</formula>
    </cfRule>
  </conditionalFormatting>
  <conditionalFormatting sqref="U12:W19">
    <cfRule type="cellIs" dxfId="20" priority="112" stopIfTrue="1" operator="lessThanOrEqual">
      <formula>0.49</formula>
    </cfRule>
    <cfRule type="cellIs" dxfId="19" priority="113" stopIfTrue="1" operator="between">
      <formula>0.5</formula>
      <formula>0.899999999999999</formula>
    </cfRule>
    <cfRule type="cellIs" dxfId="18" priority="114" stopIfTrue="1" operator="greaterThanOrEqual">
      <formula>0.9</formula>
    </cfRule>
  </conditionalFormatting>
  <conditionalFormatting sqref="Y12:AA19">
    <cfRule type="cellIs" dxfId="17" priority="106" stopIfTrue="1" operator="lessThanOrEqual">
      <formula>0.49</formula>
    </cfRule>
    <cfRule type="cellIs" dxfId="16" priority="107" stopIfTrue="1" operator="between">
      <formula>0.5</formula>
      <formula>0.899999999999999</formula>
    </cfRule>
    <cfRule type="cellIs" dxfId="15" priority="108" stopIfTrue="1" operator="greaterThanOrEqual">
      <formula>0.9</formula>
    </cfRule>
  </conditionalFormatting>
  <conditionalFormatting sqref="AC12:AE19">
    <cfRule type="cellIs" dxfId="14" priority="31" stopIfTrue="1" operator="lessThanOrEqual">
      <formula>0.49</formula>
    </cfRule>
    <cfRule type="cellIs" dxfId="13" priority="32" stopIfTrue="1" operator="between">
      <formula>0.5</formula>
      <formula>0.89</formula>
    </cfRule>
    <cfRule type="cellIs" dxfId="12" priority="33" stopIfTrue="1" operator="greaterThanOrEqual">
      <formula>0.9</formula>
    </cfRule>
  </conditionalFormatting>
  <conditionalFormatting sqref="W20">
    <cfRule type="cellIs" dxfId="11" priority="7" stopIfTrue="1" operator="lessThanOrEqual">
      <formula>0.49</formula>
    </cfRule>
    <cfRule type="cellIs" dxfId="10" priority="8" stopIfTrue="1" operator="between">
      <formula>0.5</formula>
      <formula>0.79</formula>
    </cfRule>
    <cfRule type="cellIs" dxfId="9" priority="9" stopIfTrue="1" operator="greaterThanOrEqual">
      <formula>0.8</formula>
    </cfRule>
  </conditionalFormatting>
  <conditionalFormatting sqref="AG12:AI19">
    <cfRule type="cellIs" dxfId="8" priority="94" stopIfTrue="1" operator="lessThanOrEqual">
      <formula>0.49</formula>
    </cfRule>
    <cfRule type="cellIs" dxfId="7" priority="95" stopIfTrue="1" operator="between">
      <formula>0.5</formula>
      <formula>0.899999999999999</formula>
    </cfRule>
    <cfRule type="cellIs" dxfId="6" priority="96" stopIfTrue="1" operator="greaterThanOrEqual">
      <formula>0.9</formula>
    </cfRule>
  </conditionalFormatting>
  <conditionalFormatting sqref="AA20">
    <cfRule type="cellIs" dxfId="5" priority="4" stopIfTrue="1" operator="lessThanOrEqual">
      <formula>0.49</formula>
    </cfRule>
    <cfRule type="cellIs" dxfId="4" priority="5" stopIfTrue="1" operator="between">
      <formula>0.5</formula>
      <formula>0.79</formula>
    </cfRule>
    <cfRule type="cellIs" dxfId="3" priority="6" stopIfTrue="1" operator="greaterThanOrEqual">
      <formula>0.8</formula>
    </cfRule>
  </conditionalFormatting>
  <conditionalFormatting sqref="AE20">
    <cfRule type="cellIs" dxfId="2" priority="1" stopIfTrue="1" operator="lessThanOrEqual">
      <formula>0.49</formula>
    </cfRule>
    <cfRule type="cellIs" dxfId="1" priority="2" stopIfTrue="1" operator="between">
      <formula>0.5</formula>
      <formula>0.79</formula>
    </cfRule>
    <cfRule type="cellIs" dxfId="0" priority="3" stopIfTrue="1" operator="greaterThanOrEqual">
      <formula>0.8</formula>
    </cfRule>
  </conditionalFormatting>
  <pageMargins left="0.7" right="0.7" top="0.75" bottom="0.75" header="0.3" footer="0.3"/>
  <pageSetup scale="13" orientation="portrait" horizontalDpi="4294967294" verticalDpi="4294967294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G1" sqref="G1"/>
    </sheetView>
  </sheetViews>
  <sheetFormatPr baseColWidth="10" defaultRowHeight="15"/>
  <cols>
    <col min="1" max="1" width="18.85546875" customWidth="1"/>
    <col min="2" max="2" width="37.5703125" customWidth="1"/>
    <col min="3" max="3" width="13.42578125" customWidth="1"/>
    <col min="4" max="4" width="19.42578125" customWidth="1"/>
    <col min="5" max="5" width="14.85546875" customWidth="1"/>
    <col min="6" max="6" width="15" customWidth="1"/>
  </cols>
  <sheetData>
    <row r="1" spans="1:6" ht="26.25">
      <c r="A1" s="322" t="s">
        <v>829</v>
      </c>
      <c r="B1" s="323"/>
      <c r="C1" s="323"/>
      <c r="D1" s="323"/>
      <c r="E1" s="323"/>
      <c r="F1" s="324"/>
    </row>
    <row r="2" spans="1:6" ht="30">
      <c r="A2" s="208" t="s">
        <v>826</v>
      </c>
      <c r="B2" s="203" t="s">
        <v>119</v>
      </c>
      <c r="C2" s="176" t="s">
        <v>821</v>
      </c>
      <c r="D2" s="176" t="s">
        <v>819</v>
      </c>
      <c r="E2" s="203" t="s">
        <v>820</v>
      </c>
      <c r="F2" s="209" t="s">
        <v>828</v>
      </c>
    </row>
    <row r="3" spans="1:6">
      <c r="A3" s="325" t="s">
        <v>827</v>
      </c>
      <c r="B3" s="174" t="s">
        <v>810</v>
      </c>
      <c r="C3" s="202">
        <v>9</v>
      </c>
      <c r="D3" s="202">
        <v>6</v>
      </c>
      <c r="E3" s="177">
        <f>+D3/C3</f>
        <v>0.66666666666666663</v>
      </c>
      <c r="F3" s="326">
        <f>SUM(D3:D6)/SUM(C3:C6)</f>
        <v>0.7407407407407407</v>
      </c>
    </row>
    <row r="4" spans="1:6" ht="30">
      <c r="A4" s="325"/>
      <c r="B4" s="175" t="s">
        <v>824</v>
      </c>
      <c r="C4" s="202">
        <v>7</v>
      </c>
      <c r="D4" s="202">
        <v>7</v>
      </c>
      <c r="E4" s="177">
        <f t="shared" ref="E4:E19" si="0">+D4/C4</f>
        <v>1</v>
      </c>
      <c r="F4" s="327"/>
    </row>
    <row r="5" spans="1:6">
      <c r="A5" s="325"/>
      <c r="B5" s="174" t="s">
        <v>822</v>
      </c>
      <c r="C5" s="202">
        <v>7</v>
      </c>
      <c r="D5" s="202">
        <v>3</v>
      </c>
      <c r="E5" s="177">
        <f t="shared" si="0"/>
        <v>0.42857142857142855</v>
      </c>
      <c r="F5" s="327"/>
    </row>
    <row r="6" spans="1:6">
      <c r="A6" s="325"/>
      <c r="B6" s="174" t="s">
        <v>602</v>
      </c>
      <c r="C6" s="202">
        <v>4</v>
      </c>
      <c r="D6" s="202">
        <v>4</v>
      </c>
      <c r="E6" s="177">
        <f t="shared" si="0"/>
        <v>1</v>
      </c>
      <c r="F6" s="327"/>
    </row>
    <row r="7" spans="1:6">
      <c r="A7" s="325" t="s">
        <v>817</v>
      </c>
      <c r="B7" s="174" t="s">
        <v>811</v>
      </c>
      <c r="C7" s="202">
        <v>13</v>
      </c>
      <c r="D7" s="202">
        <v>12</v>
      </c>
      <c r="E7" s="177">
        <f t="shared" si="0"/>
        <v>0.92307692307692313</v>
      </c>
      <c r="F7" s="326">
        <f>SUM(D7:D12)/SUM(C7:C12)</f>
        <v>0.890625</v>
      </c>
    </row>
    <row r="8" spans="1:6">
      <c r="A8" s="325"/>
      <c r="B8" s="174" t="s">
        <v>118</v>
      </c>
      <c r="C8" s="202">
        <v>11</v>
      </c>
      <c r="D8" s="202">
        <v>9</v>
      </c>
      <c r="E8" s="177">
        <f t="shared" si="0"/>
        <v>0.81818181818181823</v>
      </c>
      <c r="F8" s="327"/>
    </row>
    <row r="9" spans="1:6">
      <c r="A9" s="325"/>
      <c r="B9" s="174" t="s">
        <v>812</v>
      </c>
      <c r="C9" s="202">
        <v>9</v>
      </c>
      <c r="D9" s="202">
        <v>6</v>
      </c>
      <c r="E9" s="177">
        <f t="shared" si="0"/>
        <v>0.66666666666666663</v>
      </c>
      <c r="F9" s="327"/>
    </row>
    <row r="10" spans="1:6">
      <c r="A10" s="325"/>
      <c r="B10" s="174" t="s">
        <v>761</v>
      </c>
      <c r="C10" s="202">
        <v>15</v>
      </c>
      <c r="D10" s="202">
        <v>15</v>
      </c>
      <c r="E10" s="177">
        <f t="shared" si="0"/>
        <v>1</v>
      </c>
      <c r="F10" s="327"/>
    </row>
    <row r="11" spans="1:6">
      <c r="A11" s="325"/>
      <c r="B11" s="174" t="s">
        <v>306</v>
      </c>
      <c r="C11" s="202">
        <v>10</v>
      </c>
      <c r="D11" s="202">
        <v>9</v>
      </c>
      <c r="E11" s="177">
        <f t="shared" si="0"/>
        <v>0.9</v>
      </c>
      <c r="F11" s="327"/>
    </row>
    <row r="12" spans="1:6">
      <c r="A12" s="325"/>
      <c r="B12" s="174" t="s">
        <v>44</v>
      </c>
      <c r="C12" s="202">
        <v>6</v>
      </c>
      <c r="D12" s="202">
        <v>6</v>
      </c>
      <c r="E12" s="177">
        <f>+D12/C12</f>
        <v>1</v>
      </c>
      <c r="F12" s="327"/>
    </row>
    <row r="13" spans="1:6">
      <c r="A13" s="325" t="s">
        <v>152</v>
      </c>
      <c r="B13" s="174" t="s">
        <v>813</v>
      </c>
      <c r="C13" s="202">
        <v>11</v>
      </c>
      <c r="D13" s="202">
        <v>10</v>
      </c>
      <c r="E13" s="177">
        <f t="shared" si="0"/>
        <v>0.90909090909090906</v>
      </c>
      <c r="F13" s="326">
        <f>SUM(D13:D18)/SUM(C13:C18)</f>
        <v>0.80769230769230771</v>
      </c>
    </row>
    <row r="14" spans="1:6">
      <c r="A14" s="325"/>
      <c r="B14" s="174" t="s">
        <v>823</v>
      </c>
      <c r="C14" s="202">
        <v>6</v>
      </c>
      <c r="D14" s="202">
        <v>6</v>
      </c>
      <c r="E14" s="177">
        <f t="shared" si="0"/>
        <v>1</v>
      </c>
      <c r="F14" s="327"/>
    </row>
    <row r="15" spans="1:6">
      <c r="A15" s="325"/>
      <c r="B15" s="174" t="s">
        <v>814</v>
      </c>
      <c r="C15" s="202">
        <v>6</v>
      </c>
      <c r="D15" s="202">
        <v>6</v>
      </c>
      <c r="E15" s="177">
        <f t="shared" si="0"/>
        <v>1</v>
      </c>
      <c r="F15" s="327"/>
    </row>
    <row r="16" spans="1:6">
      <c r="A16" s="325"/>
      <c r="B16" s="174" t="s">
        <v>825</v>
      </c>
      <c r="C16" s="202">
        <v>11</v>
      </c>
      <c r="D16" s="202">
        <v>7</v>
      </c>
      <c r="E16" s="177">
        <f t="shared" si="0"/>
        <v>0.63636363636363635</v>
      </c>
      <c r="F16" s="327"/>
    </row>
    <row r="17" spans="1:6">
      <c r="A17" s="325"/>
      <c r="B17" s="174" t="s">
        <v>815</v>
      </c>
      <c r="C17" s="202">
        <v>9</v>
      </c>
      <c r="D17" s="202">
        <v>6</v>
      </c>
      <c r="E17" s="177">
        <f t="shared" si="0"/>
        <v>0.66666666666666663</v>
      </c>
      <c r="F17" s="327"/>
    </row>
    <row r="18" spans="1:6">
      <c r="A18" s="325"/>
      <c r="B18" s="174" t="s">
        <v>816</v>
      </c>
      <c r="C18" s="202">
        <v>9</v>
      </c>
      <c r="D18" s="202">
        <v>7</v>
      </c>
      <c r="E18" s="177">
        <f t="shared" si="0"/>
        <v>0.77777777777777779</v>
      </c>
      <c r="F18" s="327"/>
    </row>
    <row r="19" spans="1:6" ht="23.25">
      <c r="A19" s="318" t="s">
        <v>809</v>
      </c>
      <c r="B19" s="319"/>
      <c r="C19" s="202">
        <v>5</v>
      </c>
      <c r="D19" s="202">
        <v>5</v>
      </c>
      <c r="E19" s="177">
        <f t="shared" si="0"/>
        <v>1</v>
      </c>
      <c r="F19" s="210">
        <f>+E19</f>
        <v>1</v>
      </c>
    </row>
    <row r="20" spans="1:6" ht="24" thickBot="1">
      <c r="A20" s="320" t="s">
        <v>818</v>
      </c>
      <c r="B20" s="321"/>
      <c r="C20" s="211">
        <f>SUM(C3:C19)</f>
        <v>148</v>
      </c>
      <c r="D20" s="211">
        <f>SUM(D3:D19)</f>
        <v>124</v>
      </c>
      <c r="E20" s="212">
        <f>+D20/C20</f>
        <v>0.83783783783783783</v>
      </c>
      <c r="F20" s="213">
        <f>SUM(D3:D19)/SUM(C3:C19)</f>
        <v>0.83783783783783783</v>
      </c>
    </row>
  </sheetData>
  <mergeCells count="9">
    <mergeCell ref="A19:B19"/>
    <mergeCell ref="A20:B20"/>
    <mergeCell ref="A1:F1"/>
    <mergeCell ref="A3:A6"/>
    <mergeCell ref="F3:F6"/>
    <mergeCell ref="A7:A12"/>
    <mergeCell ref="F7:F12"/>
    <mergeCell ref="A13:A18"/>
    <mergeCell ref="F13:F18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I1" sqref="I1:I1048576"/>
    </sheetView>
  </sheetViews>
  <sheetFormatPr baseColWidth="10" defaultRowHeight="15"/>
  <cols>
    <col min="1" max="1" width="18.85546875" customWidth="1"/>
    <col min="2" max="2" width="37.5703125" customWidth="1"/>
    <col min="3" max="3" width="13.5703125" customWidth="1"/>
    <col min="4" max="4" width="13.42578125" customWidth="1"/>
    <col min="5" max="5" width="19.42578125" customWidth="1"/>
    <col min="6" max="6" width="14.85546875" customWidth="1"/>
    <col min="7" max="7" width="15" customWidth="1"/>
  </cols>
  <sheetData>
    <row r="1" spans="1:6" ht="26.25">
      <c r="A1" s="322" t="s">
        <v>830</v>
      </c>
      <c r="B1" s="323"/>
      <c r="C1" s="323"/>
      <c r="D1" s="323"/>
      <c r="E1" s="323"/>
      <c r="F1" s="324"/>
    </row>
    <row r="2" spans="1:6" ht="45">
      <c r="A2" s="208" t="s">
        <v>826</v>
      </c>
      <c r="B2" s="203" t="s">
        <v>119</v>
      </c>
      <c r="C2" s="176" t="s">
        <v>821</v>
      </c>
      <c r="D2" s="176" t="s">
        <v>819</v>
      </c>
      <c r="E2" s="203" t="s">
        <v>820</v>
      </c>
      <c r="F2" s="209" t="s">
        <v>828</v>
      </c>
    </row>
    <row r="3" spans="1:6">
      <c r="A3" s="325" t="s">
        <v>827</v>
      </c>
      <c r="B3" s="174" t="s">
        <v>810</v>
      </c>
      <c r="C3" s="202">
        <v>12</v>
      </c>
      <c r="D3" s="202">
        <v>8</v>
      </c>
      <c r="E3" s="177">
        <f>+D3/C3</f>
        <v>0.66666666666666663</v>
      </c>
      <c r="F3" s="326">
        <f>SUM(D3:D6)/SUM(C3:C6)</f>
        <v>0.77419354838709675</v>
      </c>
    </row>
    <row r="4" spans="1:6" ht="30">
      <c r="A4" s="325"/>
      <c r="B4" s="175" t="s">
        <v>824</v>
      </c>
      <c r="C4" s="202">
        <v>8</v>
      </c>
      <c r="D4" s="202">
        <v>6</v>
      </c>
      <c r="E4" s="177">
        <f t="shared" ref="E4:E19" si="0">+D4/C4</f>
        <v>0.75</v>
      </c>
      <c r="F4" s="327"/>
    </row>
    <row r="5" spans="1:6">
      <c r="A5" s="325"/>
      <c r="B5" s="174" t="s">
        <v>822</v>
      </c>
      <c r="C5" s="202">
        <v>6</v>
      </c>
      <c r="D5" s="202">
        <v>5</v>
      </c>
      <c r="E5" s="177">
        <f t="shared" si="0"/>
        <v>0.83333333333333337</v>
      </c>
      <c r="F5" s="327"/>
    </row>
    <row r="6" spans="1:6">
      <c r="A6" s="325"/>
      <c r="B6" s="174" t="s">
        <v>602</v>
      </c>
      <c r="C6" s="202">
        <v>5</v>
      </c>
      <c r="D6" s="202">
        <v>5</v>
      </c>
      <c r="E6" s="177">
        <f t="shared" si="0"/>
        <v>1</v>
      </c>
      <c r="F6" s="327"/>
    </row>
    <row r="7" spans="1:6">
      <c r="A7" s="325" t="s">
        <v>817</v>
      </c>
      <c r="B7" s="174" t="s">
        <v>811</v>
      </c>
      <c r="C7" s="202">
        <v>13</v>
      </c>
      <c r="D7" s="202">
        <v>6</v>
      </c>
      <c r="E7" s="177">
        <f t="shared" si="0"/>
        <v>0.46153846153846156</v>
      </c>
      <c r="F7" s="326">
        <f>SUM(D7:D12)/SUM(C7:C12)</f>
        <v>0.69696969696969702</v>
      </c>
    </row>
    <row r="8" spans="1:6">
      <c r="A8" s="325"/>
      <c r="B8" s="174" t="s">
        <v>118</v>
      </c>
      <c r="C8" s="202">
        <v>12</v>
      </c>
      <c r="D8" s="202">
        <v>7</v>
      </c>
      <c r="E8" s="177">
        <f t="shared" si="0"/>
        <v>0.58333333333333337</v>
      </c>
      <c r="F8" s="327"/>
    </row>
    <row r="9" spans="1:6">
      <c r="A9" s="325"/>
      <c r="B9" s="174" t="s">
        <v>812</v>
      </c>
      <c r="C9" s="202">
        <v>9</v>
      </c>
      <c r="D9" s="202">
        <v>5</v>
      </c>
      <c r="E9" s="177">
        <f t="shared" si="0"/>
        <v>0.55555555555555558</v>
      </c>
      <c r="F9" s="327"/>
    </row>
    <row r="10" spans="1:6">
      <c r="A10" s="325"/>
      <c r="B10" s="174" t="s">
        <v>761</v>
      </c>
      <c r="C10" s="202">
        <v>16</v>
      </c>
      <c r="D10" s="202">
        <v>14</v>
      </c>
      <c r="E10" s="177">
        <f t="shared" si="0"/>
        <v>0.875</v>
      </c>
      <c r="F10" s="327"/>
    </row>
    <row r="11" spans="1:6">
      <c r="A11" s="325"/>
      <c r="B11" s="174" t="s">
        <v>306</v>
      </c>
      <c r="C11" s="202">
        <v>10</v>
      </c>
      <c r="D11" s="202">
        <v>9</v>
      </c>
      <c r="E11" s="177">
        <f t="shared" si="0"/>
        <v>0.9</v>
      </c>
      <c r="F11" s="327"/>
    </row>
    <row r="12" spans="1:6">
      <c r="A12" s="325"/>
      <c r="B12" s="174" t="s">
        <v>44</v>
      </c>
      <c r="C12" s="202">
        <v>6</v>
      </c>
      <c r="D12" s="202">
        <v>5</v>
      </c>
      <c r="E12" s="177">
        <f>+D12/C12</f>
        <v>0.83333333333333337</v>
      </c>
      <c r="F12" s="327"/>
    </row>
    <row r="13" spans="1:6">
      <c r="A13" s="325" t="s">
        <v>152</v>
      </c>
      <c r="B13" s="174" t="s">
        <v>813</v>
      </c>
      <c r="C13" s="202">
        <v>11</v>
      </c>
      <c r="D13" s="202">
        <v>5</v>
      </c>
      <c r="E13" s="177">
        <f t="shared" si="0"/>
        <v>0.45454545454545453</v>
      </c>
      <c r="F13" s="326">
        <f>SUM(D13:D18)/SUM(C13:C18)</f>
        <v>0.61538461538461542</v>
      </c>
    </row>
    <row r="14" spans="1:6">
      <c r="A14" s="325"/>
      <c r="B14" s="174" t="s">
        <v>823</v>
      </c>
      <c r="C14" s="202">
        <v>5</v>
      </c>
      <c r="D14" s="202">
        <v>4</v>
      </c>
      <c r="E14" s="177">
        <f t="shared" si="0"/>
        <v>0.8</v>
      </c>
      <c r="F14" s="327"/>
    </row>
    <row r="15" spans="1:6">
      <c r="A15" s="325"/>
      <c r="B15" s="174" t="s">
        <v>814</v>
      </c>
      <c r="C15" s="202">
        <v>8</v>
      </c>
      <c r="D15" s="202">
        <v>6</v>
      </c>
      <c r="E15" s="177">
        <f t="shared" si="0"/>
        <v>0.75</v>
      </c>
      <c r="F15" s="327"/>
    </row>
    <row r="16" spans="1:6">
      <c r="A16" s="325"/>
      <c r="B16" s="174" t="s">
        <v>825</v>
      </c>
      <c r="C16" s="202">
        <v>9</v>
      </c>
      <c r="D16" s="202">
        <v>7</v>
      </c>
      <c r="E16" s="177">
        <f t="shared" si="0"/>
        <v>0.77777777777777779</v>
      </c>
      <c r="F16" s="327"/>
    </row>
    <row r="17" spans="1:6">
      <c r="A17" s="325"/>
      <c r="B17" s="174" t="s">
        <v>815</v>
      </c>
      <c r="C17" s="202">
        <v>9</v>
      </c>
      <c r="D17" s="202">
        <v>3</v>
      </c>
      <c r="E17" s="177">
        <f t="shared" si="0"/>
        <v>0.33333333333333331</v>
      </c>
      <c r="F17" s="327"/>
    </row>
    <row r="18" spans="1:6">
      <c r="A18" s="325"/>
      <c r="B18" s="174" t="s">
        <v>816</v>
      </c>
      <c r="C18" s="202">
        <v>10</v>
      </c>
      <c r="D18" s="202">
        <v>7</v>
      </c>
      <c r="E18" s="177">
        <f t="shared" si="0"/>
        <v>0.7</v>
      </c>
      <c r="F18" s="327"/>
    </row>
    <row r="19" spans="1:6" ht="23.25">
      <c r="A19" s="318" t="s">
        <v>809</v>
      </c>
      <c r="B19" s="319"/>
      <c r="C19" s="202">
        <v>4</v>
      </c>
      <c r="D19" s="202">
        <v>4</v>
      </c>
      <c r="E19" s="177">
        <f t="shared" si="0"/>
        <v>1</v>
      </c>
      <c r="F19" s="210">
        <f>+E19</f>
        <v>1</v>
      </c>
    </row>
    <row r="20" spans="1:6" ht="24" thickBot="1">
      <c r="A20" s="320" t="s">
        <v>818</v>
      </c>
      <c r="B20" s="321"/>
      <c r="C20" s="211">
        <f>SUM(C3:C19)</f>
        <v>153</v>
      </c>
      <c r="D20" s="211">
        <f>SUM(D3:D19)</f>
        <v>106</v>
      </c>
      <c r="E20" s="212">
        <f>+D20/C20</f>
        <v>0.69281045751633985</v>
      </c>
      <c r="F20" s="213">
        <f>SUM(D3:D19)/SUM(C3:C19)</f>
        <v>0.69281045751633985</v>
      </c>
    </row>
  </sheetData>
  <mergeCells count="9">
    <mergeCell ref="A1:F1"/>
    <mergeCell ref="A19:B19"/>
    <mergeCell ref="A20:B20"/>
    <mergeCell ref="F3:F6"/>
    <mergeCell ref="F7:F12"/>
    <mergeCell ref="F13:F18"/>
    <mergeCell ref="A3:A6"/>
    <mergeCell ref="A7:A12"/>
    <mergeCell ref="A13:A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S23"/>
  <sheetViews>
    <sheetView topLeftCell="R1" zoomScale="60" zoomScaleNormal="60" workbookViewId="0">
      <selection activeCell="AL5" sqref="AL5"/>
    </sheetView>
  </sheetViews>
  <sheetFormatPr baseColWidth="10" defaultRowHeight="15"/>
  <cols>
    <col min="1" max="1" width="19.7109375" customWidth="1"/>
    <col min="2" max="2" width="18.42578125" customWidth="1"/>
    <col min="3" max="3" width="15.85546875" customWidth="1"/>
    <col min="4" max="4" width="25" customWidth="1"/>
    <col min="5" max="5" width="31" customWidth="1"/>
    <col min="6" max="6" width="28.85546875" customWidth="1"/>
    <col min="7" max="7" width="18.5703125" customWidth="1"/>
    <col min="8" max="8" width="19.85546875" customWidth="1"/>
    <col min="9" max="9" width="16.85546875" customWidth="1"/>
    <col min="10" max="10" width="11.42578125" customWidth="1"/>
    <col min="11" max="11" width="23.85546875" style="30" customWidth="1"/>
    <col min="12" max="12" width="7" style="28" customWidth="1"/>
    <col min="13" max="15" width="7" customWidth="1"/>
    <col min="16" max="35" width="11.42578125" customWidth="1"/>
    <col min="36" max="45" width="20.85546875" customWidth="1"/>
  </cols>
  <sheetData>
    <row r="1" spans="1:45" ht="32.25" customHeight="1">
      <c r="A1" s="229"/>
      <c r="B1" s="230"/>
      <c r="C1" s="231"/>
      <c r="D1" s="235" t="s">
        <v>19</v>
      </c>
      <c r="E1" s="236"/>
      <c r="F1" s="236"/>
      <c r="G1" s="236"/>
      <c r="H1" s="236"/>
      <c r="I1" s="236"/>
      <c r="J1" s="236"/>
      <c r="K1" s="236"/>
      <c r="L1" s="236"/>
    </row>
    <row r="2" spans="1:45" ht="32.25" customHeight="1" thickBot="1">
      <c r="A2" s="232"/>
      <c r="B2" s="233"/>
      <c r="C2" s="234"/>
      <c r="D2" s="237" t="s">
        <v>18</v>
      </c>
      <c r="E2" s="238"/>
      <c r="F2" s="238"/>
      <c r="G2" s="238"/>
      <c r="H2" s="238"/>
      <c r="I2" s="238"/>
      <c r="J2" s="238"/>
      <c r="K2" s="238"/>
      <c r="L2" s="238"/>
    </row>
    <row r="3" spans="1:45" ht="12.75" customHeight="1" thickBot="1">
      <c r="A3" s="2"/>
      <c r="B3" s="3"/>
      <c r="C3" s="3"/>
      <c r="D3" s="4"/>
      <c r="E3" s="4"/>
      <c r="F3" s="4"/>
      <c r="G3" s="4"/>
      <c r="H3" s="4"/>
      <c r="I3" s="4"/>
      <c r="J3" s="4"/>
      <c r="K3" s="27"/>
      <c r="L3" s="27"/>
    </row>
    <row r="4" spans="1:45" ht="12.75" customHeight="1">
      <c r="A4" s="16" t="s">
        <v>20</v>
      </c>
      <c r="B4" s="239" t="s">
        <v>105</v>
      </c>
      <c r="C4" s="239"/>
      <c r="D4" s="240"/>
      <c r="E4" s="17"/>
      <c r="F4" s="17"/>
      <c r="G4" s="17"/>
      <c r="H4" s="17"/>
      <c r="I4" s="17"/>
      <c r="J4" s="4"/>
      <c r="K4" s="27"/>
      <c r="L4" s="27"/>
    </row>
    <row r="5" spans="1:45" ht="12.75" customHeight="1">
      <c r="A5" s="18" t="s">
        <v>22</v>
      </c>
      <c r="B5" s="241" t="s">
        <v>106</v>
      </c>
      <c r="C5" s="241"/>
      <c r="D5" s="242"/>
      <c r="E5" s="17"/>
      <c r="F5" s="17"/>
      <c r="G5" s="17"/>
      <c r="H5" s="17"/>
      <c r="I5" s="17"/>
      <c r="J5" s="4"/>
      <c r="K5" s="27"/>
      <c r="L5" s="27"/>
    </row>
    <row r="6" spans="1:45" ht="23.25" customHeight="1">
      <c r="A6" s="18" t="s">
        <v>23</v>
      </c>
      <c r="B6" s="241" t="s">
        <v>107</v>
      </c>
      <c r="C6" s="241"/>
      <c r="D6" s="242"/>
      <c r="E6" s="17"/>
      <c r="F6" s="17"/>
      <c r="G6" s="17"/>
      <c r="H6" s="17"/>
      <c r="I6" s="17"/>
      <c r="J6" s="4"/>
      <c r="K6" s="27"/>
      <c r="L6" s="27"/>
    </row>
    <row r="7" spans="1:45" ht="12.75" customHeight="1" thickBot="1">
      <c r="A7" s="19" t="s">
        <v>25</v>
      </c>
      <c r="B7" s="241" t="s">
        <v>106</v>
      </c>
      <c r="C7" s="241"/>
      <c r="D7" s="242"/>
      <c r="E7" s="17"/>
      <c r="F7" s="17"/>
      <c r="G7" s="17"/>
      <c r="H7" s="17"/>
      <c r="I7" s="17"/>
      <c r="J7" s="4"/>
      <c r="K7" s="27"/>
      <c r="L7" s="27"/>
    </row>
    <row r="8" spans="1:45" ht="12.75" customHeight="1" thickBot="1">
      <c r="A8" s="2"/>
      <c r="B8" s="3"/>
      <c r="C8" s="3"/>
      <c r="D8" s="4"/>
      <c r="E8" s="4"/>
      <c r="F8" s="4"/>
      <c r="G8" s="4"/>
      <c r="H8" s="4"/>
      <c r="I8" s="4"/>
      <c r="J8" s="4"/>
      <c r="K8" s="27"/>
      <c r="L8" s="27"/>
    </row>
    <row r="9" spans="1:45" s="1" customFormat="1" ht="25.5" customHeight="1">
      <c r="A9" s="223" t="s">
        <v>0</v>
      </c>
      <c r="B9" s="223" t="s">
        <v>1</v>
      </c>
      <c r="C9" s="223" t="s">
        <v>31</v>
      </c>
      <c r="D9" s="223" t="s">
        <v>2</v>
      </c>
      <c r="E9" s="223" t="s">
        <v>11</v>
      </c>
      <c r="F9" s="223" t="s">
        <v>3</v>
      </c>
      <c r="G9" s="217" t="s">
        <v>4</v>
      </c>
      <c r="H9" s="217"/>
      <c r="I9" s="217"/>
      <c r="J9" s="217"/>
      <c r="K9" s="62"/>
      <c r="L9" s="217" t="s">
        <v>12</v>
      </c>
      <c r="M9" s="217"/>
      <c r="N9" s="217"/>
      <c r="O9" s="217"/>
      <c r="P9" s="217" t="s">
        <v>12</v>
      </c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49" t="s">
        <v>779</v>
      </c>
      <c r="AK9" s="249"/>
      <c r="AL9" s="249" t="s">
        <v>780</v>
      </c>
      <c r="AM9" s="249"/>
      <c r="AN9" s="249" t="s">
        <v>781</v>
      </c>
      <c r="AO9" s="249"/>
      <c r="AP9" s="249" t="s">
        <v>782</v>
      </c>
      <c r="AQ9" s="249"/>
      <c r="AR9" s="249"/>
      <c r="AS9" s="250" t="s">
        <v>783</v>
      </c>
    </row>
    <row r="10" spans="1:45" s="1" customFormat="1" ht="15.75" customHeight="1">
      <c r="A10" s="223"/>
      <c r="B10" s="223"/>
      <c r="C10" s="223"/>
      <c r="D10" s="223"/>
      <c r="E10" s="223"/>
      <c r="F10" s="223"/>
      <c r="G10" s="217" t="s">
        <v>5</v>
      </c>
      <c r="H10" s="217" t="s">
        <v>6</v>
      </c>
      <c r="I10" s="217"/>
      <c r="J10" s="217" t="s">
        <v>7</v>
      </c>
      <c r="K10" s="217" t="s">
        <v>10</v>
      </c>
      <c r="L10" s="62" t="s">
        <v>757</v>
      </c>
      <c r="M10" s="62" t="s">
        <v>758</v>
      </c>
      <c r="N10" s="62" t="s">
        <v>759</v>
      </c>
      <c r="O10" s="62" t="s">
        <v>760</v>
      </c>
      <c r="P10" s="243" t="s">
        <v>13</v>
      </c>
      <c r="Q10" s="244"/>
      <c r="R10" s="244"/>
      <c r="S10" s="245"/>
      <c r="T10" s="243" t="s">
        <v>14</v>
      </c>
      <c r="U10" s="244"/>
      <c r="V10" s="244"/>
      <c r="W10" s="245"/>
      <c r="X10" s="243" t="s">
        <v>15</v>
      </c>
      <c r="Y10" s="244"/>
      <c r="Z10" s="244"/>
      <c r="AA10" s="245"/>
      <c r="AB10" s="217" t="s">
        <v>16</v>
      </c>
      <c r="AC10" s="217"/>
      <c r="AD10" s="217"/>
      <c r="AE10" s="217"/>
      <c r="AF10" s="217" t="s">
        <v>776</v>
      </c>
      <c r="AG10" s="217"/>
      <c r="AH10" s="217"/>
      <c r="AI10" s="217"/>
      <c r="AJ10" s="253" t="s">
        <v>784</v>
      </c>
      <c r="AK10" s="253"/>
      <c r="AL10" s="253" t="s">
        <v>784</v>
      </c>
      <c r="AM10" s="253"/>
      <c r="AN10" s="253" t="s">
        <v>784</v>
      </c>
      <c r="AO10" s="253"/>
      <c r="AP10" s="253" t="s">
        <v>784</v>
      </c>
      <c r="AQ10" s="253"/>
      <c r="AR10" s="253" t="s">
        <v>785</v>
      </c>
      <c r="AS10" s="251"/>
    </row>
    <row r="11" spans="1:45" s="1" customFormat="1" ht="51" customHeight="1">
      <c r="A11" s="223"/>
      <c r="B11" s="223"/>
      <c r="C11" s="223"/>
      <c r="D11" s="223"/>
      <c r="E11" s="223"/>
      <c r="F11" s="223"/>
      <c r="G11" s="217"/>
      <c r="H11" s="62" t="s">
        <v>8</v>
      </c>
      <c r="I11" s="62" t="s">
        <v>9</v>
      </c>
      <c r="J11" s="217"/>
      <c r="K11" s="217"/>
      <c r="L11" s="62" t="s">
        <v>17</v>
      </c>
      <c r="M11" s="62" t="s">
        <v>17</v>
      </c>
      <c r="N11" s="62" t="s">
        <v>17</v>
      </c>
      <c r="O11" s="62" t="s">
        <v>17</v>
      </c>
      <c r="P11" s="135" t="s">
        <v>17</v>
      </c>
      <c r="Q11" s="135" t="s">
        <v>773</v>
      </c>
      <c r="R11" s="138" t="s">
        <v>774</v>
      </c>
      <c r="S11" s="138" t="s">
        <v>775</v>
      </c>
      <c r="T11" s="135" t="s">
        <v>17</v>
      </c>
      <c r="U11" s="135" t="s">
        <v>773</v>
      </c>
      <c r="V11" s="138" t="s">
        <v>774</v>
      </c>
      <c r="W11" s="138" t="s">
        <v>775</v>
      </c>
      <c r="X11" s="135" t="s">
        <v>17</v>
      </c>
      <c r="Y11" s="135" t="s">
        <v>773</v>
      </c>
      <c r="Z11" s="138" t="s">
        <v>774</v>
      </c>
      <c r="AA11" s="138" t="s">
        <v>775</v>
      </c>
      <c r="AB11" s="135" t="s">
        <v>17</v>
      </c>
      <c r="AC11" s="135" t="s">
        <v>773</v>
      </c>
      <c r="AD11" s="138" t="s">
        <v>774</v>
      </c>
      <c r="AE11" s="138" t="s">
        <v>775</v>
      </c>
      <c r="AF11" s="135" t="s">
        <v>17</v>
      </c>
      <c r="AG11" s="135" t="s">
        <v>777</v>
      </c>
      <c r="AH11" s="135" t="s">
        <v>778</v>
      </c>
      <c r="AI11" s="140" t="s">
        <v>775</v>
      </c>
      <c r="AJ11" s="141" t="s">
        <v>8</v>
      </c>
      <c r="AK11" s="141" t="s">
        <v>9</v>
      </c>
      <c r="AL11" s="141" t="s">
        <v>8</v>
      </c>
      <c r="AM11" s="141" t="s">
        <v>9</v>
      </c>
      <c r="AN11" s="141" t="s">
        <v>8</v>
      </c>
      <c r="AO11" s="141" t="s">
        <v>9</v>
      </c>
      <c r="AP11" s="141" t="s">
        <v>8</v>
      </c>
      <c r="AQ11" s="141" t="s">
        <v>9</v>
      </c>
      <c r="AR11" s="254"/>
      <c r="AS11" s="252"/>
    </row>
    <row r="12" spans="1:45" ht="68.25" customHeight="1">
      <c r="A12" s="215" t="s">
        <v>29</v>
      </c>
      <c r="B12" s="215" t="s">
        <v>30</v>
      </c>
      <c r="C12" s="215" t="s">
        <v>32</v>
      </c>
      <c r="D12" s="215" t="s">
        <v>33</v>
      </c>
      <c r="E12" s="127" t="s">
        <v>323</v>
      </c>
      <c r="F12" s="45" t="s">
        <v>674</v>
      </c>
      <c r="G12" s="45" t="s">
        <v>236</v>
      </c>
      <c r="H12" s="45" t="s">
        <v>479</v>
      </c>
      <c r="I12" s="45" t="s">
        <v>480</v>
      </c>
      <c r="J12" s="45" t="s">
        <v>28</v>
      </c>
      <c r="K12" s="45" t="s">
        <v>481</v>
      </c>
      <c r="L12" s="29">
        <v>0.92</v>
      </c>
      <c r="M12" s="11">
        <f>+L12</f>
        <v>0.92</v>
      </c>
      <c r="N12" s="11">
        <f>+L12</f>
        <v>0.92</v>
      </c>
      <c r="O12" s="11">
        <f>+L12</f>
        <v>0.92</v>
      </c>
      <c r="P12" s="35">
        <f>+L12</f>
        <v>0.92</v>
      </c>
      <c r="Q12" s="139">
        <f>IF(ISERROR(AJ12/AK12),0,AJ12/AK12)</f>
        <v>0.9298433048433048</v>
      </c>
      <c r="R12" s="139">
        <f>IF(ISERROR(Q12/P12),0,(Q12/P12))</f>
        <v>1.0106992443948966</v>
      </c>
      <c r="S12" s="139">
        <f>IF(R12&gt;=100%,100%,IF(R12=R12,R12))</f>
        <v>1</v>
      </c>
      <c r="T12" s="11">
        <f>+M12</f>
        <v>0.92</v>
      </c>
      <c r="U12" s="139">
        <f>IF(ISERROR(AL12/AM12),0,AL12/AM12)</f>
        <v>0.91987179487179482</v>
      </c>
      <c r="V12" s="139">
        <f>IF(ISERROR(U12/T12),0,(U12/T12))</f>
        <v>0.99986064659977691</v>
      </c>
      <c r="W12" s="139">
        <f>IF(V12&gt;=100%,100%,IF(V12=V12,V12))</f>
        <v>0.99986064659977691</v>
      </c>
      <c r="X12" s="11">
        <f>+N12</f>
        <v>0.92</v>
      </c>
      <c r="Y12" s="139">
        <f>IF(ISERROR(AN12/AO12),0,AN12/AO12)</f>
        <v>0.94123931623931623</v>
      </c>
      <c r="Z12" s="139">
        <f>IF(ISERROR(Y12/X12),0,(Y12/X12))</f>
        <v>1.0230862133036045</v>
      </c>
      <c r="AA12" s="139">
        <f>IF(Z12&gt;=100%,100%,IF(Z12=Z12,Z12))</f>
        <v>1</v>
      </c>
      <c r="AB12" s="11">
        <f>+O12</f>
        <v>0.92</v>
      </c>
      <c r="AC12" s="139">
        <f>IF(ISERROR(AP12/AQ12),0,AP12/AQ12)</f>
        <v>0</v>
      </c>
      <c r="AD12" s="139">
        <f>IF(ISERROR(AC12/AB12),0,(AC12/AB12))</f>
        <v>0</v>
      </c>
      <c r="AE12" s="139">
        <f>IF(AD12&gt;=100%,100%,IF(AD12=AD12,AD12))</f>
        <v>0</v>
      </c>
      <c r="AF12" s="11">
        <f>+P12</f>
        <v>0.92</v>
      </c>
      <c r="AG12" s="139">
        <f>+AVERAGE(Q12,U12,Y12,AC12)</f>
        <v>0.69773860398860399</v>
      </c>
      <c r="AH12" s="139">
        <f>IF(ISERROR(AG12/AF12),0,(AG12/AF12))</f>
        <v>0.75841152607456952</v>
      </c>
      <c r="AI12" s="139">
        <f>IF(AH12&gt;=100%,100%,IF(AH12=AH12,AH12))</f>
        <v>0.75841152607456952</v>
      </c>
      <c r="AJ12" s="136">
        <v>2611</v>
      </c>
      <c r="AK12" s="136">
        <v>2808</v>
      </c>
      <c r="AL12" s="136">
        <v>2583</v>
      </c>
      <c r="AM12" s="136">
        <v>2808</v>
      </c>
      <c r="AN12" s="180">
        <v>2643</v>
      </c>
      <c r="AO12" s="180">
        <v>2808</v>
      </c>
      <c r="AP12" s="136"/>
      <c r="AQ12" s="136"/>
      <c r="AR12" s="136"/>
      <c r="AS12" s="136"/>
    </row>
    <row r="13" spans="1:45" ht="57.75" customHeight="1">
      <c r="A13" s="215"/>
      <c r="B13" s="215"/>
      <c r="C13" s="215"/>
      <c r="D13" s="215"/>
      <c r="E13" s="127" t="s">
        <v>675</v>
      </c>
      <c r="F13" s="45" t="s">
        <v>676</v>
      </c>
      <c r="G13" s="45" t="s">
        <v>677</v>
      </c>
      <c r="H13" s="45" t="s">
        <v>678</v>
      </c>
      <c r="I13" s="45" t="s">
        <v>679</v>
      </c>
      <c r="J13" s="45" t="s">
        <v>51</v>
      </c>
      <c r="K13" s="45" t="s">
        <v>680</v>
      </c>
      <c r="L13" s="29"/>
      <c r="M13" s="11">
        <v>0.8</v>
      </c>
      <c r="N13" s="11">
        <v>0.8</v>
      </c>
      <c r="O13" s="11">
        <v>0.8</v>
      </c>
      <c r="P13" s="35">
        <f t="shared" ref="P13:P21" si="0">+L13</f>
        <v>0</v>
      </c>
      <c r="Q13" s="139"/>
      <c r="R13" s="139"/>
      <c r="S13" s="139"/>
      <c r="T13" s="11">
        <f t="shared" ref="T13:T21" si="1">+M13</f>
        <v>0.8</v>
      </c>
      <c r="U13" s="139">
        <f>IF(ISERROR(AL13/AM13),0,AL13/AM13)</f>
        <v>0.83440170940170943</v>
      </c>
      <c r="V13" s="139">
        <f>IF(ISERROR(U13/T13),0,(U13/T13))</f>
        <v>1.0430021367521367</v>
      </c>
      <c r="W13" s="139">
        <f>IF(V13&gt;=100%,100%,IF(V13=V13,V13))</f>
        <v>1</v>
      </c>
      <c r="X13" s="11">
        <f t="shared" ref="X13:X21" si="2">+N13</f>
        <v>0.8</v>
      </c>
      <c r="Y13" s="139">
        <f>IF(ISERROR(AN13/AO13),0,AN13/AO13)</f>
        <v>0.87393162393162394</v>
      </c>
      <c r="Z13" s="139">
        <f>IF(ISERROR(Y13/X13),0,(Y13/X13))</f>
        <v>1.0924145299145298</v>
      </c>
      <c r="AA13" s="139">
        <f>IF(Z13&gt;=100%,100%,IF(Z13=Z13,Z13))</f>
        <v>1</v>
      </c>
      <c r="AB13" s="11">
        <f t="shared" ref="AB13:AB21" si="3">+O13</f>
        <v>0.8</v>
      </c>
      <c r="AC13" s="139">
        <f t="shared" ref="AC13:AC16" si="4">IF(ISERROR(AP13/AQ13),0,AP13/AQ13)</f>
        <v>0</v>
      </c>
      <c r="AD13" s="139">
        <f t="shared" ref="AD13:AD16" si="5">IF(ISERROR(AC13/AB13),0,(AC13/AB13))</f>
        <v>0</v>
      </c>
      <c r="AE13" s="139">
        <f t="shared" ref="AE13:AE21" si="6">IF(AD13&gt;=100%,100%,IF(AD13=AD13,AD13))</f>
        <v>0</v>
      </c>
      <c r="AF13" s="11">
        <v>0.8</v>
      </c>
      <c r="AG13" s="139">
        <f t="shared" ref="AG13:AG21" si="7">+AVERAGE(Q13,U13,Y13,AC13)</f>
        <v>0.56944444444444453</v>
      </c>
      <c r="AH13" s="139">
        <f t="shared" ref="AH13:AH21" si="8">IF(ISERROR(AG13/AF13),0,(AG13/AF13))</f>
        <v>0.71180555555555558</v>
      </c>
      <c r="AI13" s="139">
        <f t="shared" ref="AI13:AI21" si="9">IF(AH13&gt;=100%,100%,IF(AH13=AH13,AH13))</f>
        <v>0.71180555555555558</v>
      </c>
      <c r="AJ13" s="136"/>
      <c r="AK13" s="136"/>
      <c r="AL13" s="136">
        <v>2343</v>
      </c>
      <c r="AM13" s="136">
        <v>2808</v>
      </c>
      <c r="AN13" s="180">
        <v>2454</v>
      </c>
      <c r="AO13" s="180">
        <v>2808</v>
      </c>
      <c r="AP13" s="136"/>
      <c r="AQ13" s="136"/>
      <c r="AR13" s="136"/>
      <c r="AS13" s="136"/>
    </row>
    <row r="14" spans="1:45" ht="73.5" customHeight="1">
      <c r="A14" s="215"/>
      <c r="B14" s="215"/>
      <c r="C14" s="215"/>
      <c r="D14" s="215"/>
      <c r="E14" s="45" t="s">
        <v>326</v>
      </c>
      <c r="F14" s="45" t="s">
        <v>237</v>
      </c>
      <c r="G14" s="45" t="s">
        <v>482</v>
      </c>
      <c r="H14" s="45" t="s">
        <v>158</v>
      </c>
      <c r="I14" s="45" t="s">
        <v>238</v>
      </c>
      <c r="J14" s="45" t="s">
        <v>37</v>
      </c>
      <c r="K14" s="45" t="s">
        <v>117</v>
      </c>
      <c r="L14" s="29"/>
      <c r="M14" s="11"/>
      <c r="N14" s="11">
        <v>0.9</v>
      </c>
      <c r="O14" s="11">
        <v>0.9</v>
      </c>
      <c r="P14" s="35">
        <f t="shared" si="0"/>
        <v>0</v>
      </c>
      <c r="Q14" s="139"/>
      <c r="R14" s="139"/>
      <c r="S14" s="139"/>
      <c r="T14" s="11">
        <f t="shared" si="1"/>
        <v>0</v>
      </c>
      <c r="U14" s="139"/>
      <c r="V14" s="139"/>
      <c r="W14" s="139"/>
      <c r="X14" s="11">
        <f t="shared" si="2"/>
        <v>0.9</v>
      </c>
      <c r="Y14" s="139">
        <f>IF(ISERROR(AN14/AO14),0,AN14/AO14)</f>
        <v>1</v>
      </c>
      <c r="Z14" s="139">
        <f>IF(ISERROR(Y14/X14),0,(Y14/X14))</f>
        <v>1.1111111111111112</v>
      </c>
      <c r="AA14" s="139">
        <f>IF(Z14&gt;=100%,100%,IF(Z14=Z14,Z14))</f>
        <v>1</v>
      </c>
      <c r="AB14" s="11">
        <f t="shared" si="3"/>
        <v>0.9</v>
      </c>
      <c r="AC14" s="139">
        <f t="shared" si="4"/>
        <v>0</v>
      </c>
      <c r="AD14" s="139">
        <f t="shared" si="5"/>
        <v>0</v>
      </c>
      <c r="AE14" s="139">
        <f t="shared" si="6"/>
        <v>0</v>
      </c>
      <c r="AF14" s="11">
        <v>0.9</v>
      </c>
      <c r="AG14" s="139">
        <f t="shared" si="7"/>
        <v>0.5</v>
      </c>
      <c r="AH14" s="139">
        <f t="shared" si="8"/>
        <v>0.55555555555555558</v>
      </c>
      <c r="AI14" s="139">
        <f t="shared" si="9"/>
        <v>0.55555555555555558</v>
      </c>
      <c r="AJ14" s="136"/>
      <c r="AK14" s="136"/>
      <c r="AL14" s="136"/>
      <c r="AM14" s="136"/>
      <c r="AN14" s="180">
        <v>1</v>
      </c>
      <c r="AO14" s="180">
        <v>1</v>
      </c>
      <c r="AP14" s="136"/>
      <c r="AQ14" s="136"/>
      <c r="AR14" s="136"/>
      <c r="AS14" s="136"/>
    </row>
    <row r="15" spans="1:45" ht="102" customHeight="1">
      <c r="A15" s="215"/>
      <c r="B15" s="215"/>
      <c r="C15" s="215"/>
      <c r="D15" s="215" t="s">
        <v>34</v>
      </c>
      <c r="E15" s="45" t="s">
        <v>324</v>
      </c>
      <c r="F15" s="45" t="s">
        <v>325</v>
      </c>
      <c r="G15" s="45" t="s">
        <v>483</v>
      </c>
      <c r="H15" s="45" t="s">
        <v>484</v>
      </c>
      <c r="I15" s="45" t="s">
        <v>485</v>
      </c>
      <c r="J15" s="45" t="s">
        <v>37</v>
      </c>
      <c r="K15" s="45" t="s">
        <v>486</v>
      </c>
      <c r="L15" s="29">
        <v>1</v>
      </c>
      <c r="M15" s="11">
        <f>+L15</f>
        <v>1</v>
      </c>
      <c r="N15" s="11">
        <f>+L15</f>
        <v>1</v>
      </c>
      <c r="O15" s="11">
        <f>+L15</f>
        <v>1</v>
      </c>
      <c r="P15" s="35">
        <f t="shared" si="0"/>
        <v>1</v>
      </c>
      <c r="Q15" s="139">
        <f t="shared" ref="Q15:Q21" si="10">IF(ISERROR(AJ15/AK15),0,AJ15/AK15)</f>
        <v>1</v>
      </c>
      <c r="R15" s="139">
        <f t="shared" ref="R15:R21" si="11">IF(ISERROR(Q15/P15),0,(Q15/P15))</f>
        <v>1</v>
      </c>
      <c r="S15" s="139">
        <f t="shared" ref="S15:S21" si="12">IF(R15&gt;=100%,100%,IF(R15=R15,R15))</f>
        <v>1</v>
      </c>
      <c r="T15" s="11">
        <f t="shared" si="1"/>
        <v>1</v>
      </c>
      <c r="U15" s="139">
        <f t="shared" ref="U15:U18" si="13">IF(ISERROR(AL15/AM15),0,AL15/AM15)</f>
        <v>1</v>
      </c>
      <c r="V15" s="139">
        <f t="shared" ref="V15:V18" si="14">IF(ISERROR(U15/T15),0,(U15/T15))</f>
        <v>1</v>
      </c>
      <c r="W15" s="139">
        <f t="shared" ref="W15:W21" si="15">IF(V15&gt;=100%,100%,IF(V15=V15,V15))</f>
        <v>1</v>
      </c>
      <c r="X15" s="11">
        <f t="shared" si="2"/>
        <v>1</v>
      </c>
      <c r="Y15" s="139">
        <f t="shared" ref="Y15:Y16" si="16">IF(ISERROR(AN15/AO15),0,AN15/AO15)</f>
        <v>1</v>
      </c>
      <c r="Z15" s="139">
        <f t="shared" ref="Z15:Z16" si="17">IF(ISERROR(Y15/X15),0,(Y15/X15))</f>
        <v>1</v>
      </c>
      <c r="AA15" s="139">
        <f t="shared" ref="AA15:AA18" si="18">IF(Z15&gt;=100%,100%,IF(Z15=Z15,Z15))</f>
        <v>1</v>
      </c>
      <c r="AB15" s="11">
        <f t="shared" si="3"/>
        <v>1</v>
      </c>
      <c r="AC15" s="139">
        <f t="shared" si="4"/>
        <v>0</v>
      </c>
      <c r="AD15" s="139">
        <f t="shared" si="5"/>
        <v>0</v>
      </c>
      <c r="AE15" s="139">
        <f t="shared" si="6"/>
        <v>0</v>
      </c>
      <c r="AF15" s="11">
        <f t="shared" ref="AF15:AF20" si="19">+P15</f>
        <v>1</v>
      </c>
      <c r="AG15" s="139">
        <f t="shared" si="7"/>
        <v>0.75</v>
      </c>
      <c r="AH15" s="139">
        <f t="shared" si="8"/>
        <v>0.75</v>
      </c>
      <c r="AI15" s="139">
        <f t="shared" si="9"/>
        <v>0.75</v>
      </c>
      <c r="AJ15" s="136">
        <v>16</v>
      </c>
      <c r="AK15" s="136">
        <v>16</v>
      </c>
      <c r="AL15" s="136">
        <v>12</v>
      </c>
      <c r="AM15" s="136">
        <v>12</v>
      </c>
      <c r="AN15" s="180">
        <v>12</v>
      </c>
      <c r="AO15" s="180">
        <v>12</v>
      </c>
      <c r="AP15" s="136"/>
      <c r="AQ15" s="136"/>
      <c r="AR15" s="136"/>
      <c r="AS15" s="136"/>
    </row>
    <row r="16" spans="1:45" ht="76.5">
      <c r="A16" s="215"/>
      <c r="B16" s="215"/>
      <c r="C16" s="215"/>
      <c r="D16" s="215"/>
      <c r="E16" s="45" t="s">
        <v>111</v>
      </c>
      <c r="F16" s="45" t="s">
        <v>112</v>
      </c>
      <c r="G16" s="45" t="s">
        <v>487</v>
      </c>
      <c r="H16" s="45" t="s">
        <v>488</v>
      </c>
      <c r="I16" s="45" t="s">
        <v>113</v>
      </c>
      <c r="J16" s="45" t="s">
        <v>37</v>
      </c>
      <c r="K16" s="45" t="s">
        <v>116</v>
      </c>
      <c r="L16" s="29">
        <v>1</v>
      </c>
      <c r="M16" s="11">
        <f>+L16</f>
        <v>1</v>
      </c>
      <c r="N16" s="11">
        <f>+L16</f>
        <v>1</v>
      </c>
      <c r="O16" s="11">
        <f>+L16</f>
        <v>1</v>
      </c>
      <c r="P16" s="35">
        <f t="shared" si="0"/>
        <v>1</v>
      </c>
      <c r="Q16" s="164">
        <f t="shared" si="10"/>
        <v>6.9099283520982597</v>
      </c>
      <c r="R16" s="139">
        <f t="shared" si="11"/>
        <v>6.9099283520982597</v>
      </c>
      <c r="S16" s="139">
        <f t="shared" si="12"/>
        <v>1</v>
      </c>
      <c r="T16" s="11">
        <f t="shared" si="1"/>
        <v>1</v>
      </c>
      <c r="U16" s="167">
        <f t="shared" si="13"/>
        <v>5.5567567567567568</v>
      </c>
      <c r="V16" s="139">
        <f t="shared" si="14"/>
        <v>5.5567567567567568</v>
      </c>
      <c r="W16" s="139">
        <f t="shared" si="15"/>
        <v>1</v>
      </c>
      <c r="X16" s="11">
        <f t="shared" si="2"/>
        <v>1</v>
      </c>
      <c r="Y16" s="139">
        <f t="shared" si="16"/>
        <v>1</v>
      </c>
      <c r="Z16" s="139">
        <f t="shared" si="17"/>
        <v>1</v>
      </c>
      <c r="AA16" s="139">
        <f t="shared" si="18"/>
        <v>1</v>
      </c>
      <c r="AB16" s="11">
        <f t="shared" si="3"/>
        <v>1</v>
      </c>
      <c r="AC16" s="139">
        <f t="shared" si="4"/>
        <v>0</v>
      </c>
      <c r="AD16" s="139">
        <f t="shared" si="5"/>
        <v>0</v>
      </c>
      <c r="AE16" s="139">
        <f t="shared" si="6"/>
        <v>0</v>
      </c>
      <c r="AF16" s="11">
        <f t="shared" si="19"/>
        <v>1</v>
      </c>
      <c r="AG16" s="139">
        <f t="shared" si="7"/>
        <v>3.3666712772137544</v>
      </c>
      <c r="AH16" s="139">
        <f t="shared" si="8"/>
        <v>3.3666712772137544</v>
      </c>
      <c r="AI16" s="139">
        <f t="shared" si="9"/>
        <v>1</v>
      </c>
      <c r="AJ16" s="136">
        <v>6751</v>
      </c>
      <c r="AK16" s="136">
        <v>977</v>
      </c>
      <c r="AL16" s="136">
        <v>7196</v>
      </c>
      <c r="AM16" s="136">
        <v>1295</v>
      </c>
      <c r="AN16" s="180">
        <v>1473</v>
      </c>
      <c r="AO16" s="180">
        <v>1473</v>
      </c>
      <c r="AP16" s="136"/>
      <c r="AQ16" s="136"/>
      <c r="AR16" s="136"/>
      <c r="AS16" s="136"/>
    </row>
    <row r="17" spans="1:45" ht="164.25" customHeight="1">
      <c r="A17" s="215"/>
      <c r="B17" s="215"/>
      <c r="C17" s="215"/>
      <c r="D17" s="215"/>
      <c r="E17" s="45" t="s">
        <v>239</v>
      </c>
      <c r="F17" s="45" t="s">
        <v>327</v>
      </c>
      <c r="G17" s="45" t="s">
        <v>489</v>
      </c>
      <c r="H17" s="45" t="s">
        <v>490</v>
      </c>
      <c r="I17" s="45" t="s">
        <v>240</v>
      </c>
      <c r="J17" s="45" t="s">
        <v>37</v>
      </c>
      <c r="K17" s="45" t="s">
        <v>241</v>
      </c>
      <c r="L17" s="29">
        <v>1</v>
      </c>
      <c r="M17" s="11">
        <f>+L17</f>
        <v>1</v>
      </c>
      <c r="N17" s="11">
        <f>+L17</f>
        <v>1</v>
      </c>
      <c r="O17" s="11">
        <f>+L17</f>
        <v>1</v>
      </c>
      <c r="P17" s="35">
        <f t="shared" si="0"/>
        <v>1</v>
      </c>
      <c r="Q17" s="139">
        <f t="shared" si="10"/>
        <v>1</v>
      </c>
      <c r="R17" s="139">
        <f t="shared" si="11"/>
        <v>1</v>
      </c>
      <c r="S17" s="139">
        <f t="shared" si="12"/>
        <v>1</v>
      </c>
      <c r="T17" s="11">
        <f t="shared" si="1"/>
        <v>1</v>
      </c>
      <c r="U17" s="139">
        <f t="shared" si="13"/>
        <v>0.96302250803858525</v>
      </c>
      <c r="V17" s="139">
        <f t="shared" si="14"/>
        <v>0.96302250803858525</v>
      </c>
      <c r="W17" s="139">
        <f t="shared" si="15"/>
        <v>0.96302250803858525</v>
      </c>
      <c r="X17" s="11">
        <f t="shared" si="2"/>
        <v>1</v>
      </c>
      <c r="Y17" s="139">
        <f t="shared" ref="Y17:Y18" si="20">IF(ISERROR(AN17/AO17),0,AN17/AO17)</f>
        <v>1</v>
      </c>
      <c r="Z17" s="139">
        <f t="shared" ref="Z17:Z18" si="21">IF(ISERROR(Y17/X17),0,(Y17/X17))</f>
        <v>1</v>
      </c>
      <c r="AA17" s="139">
        <f t="shared" si="18"/>
        <v>1</v>
      </c>
      <c r="AB17" s="11">
        <f t="shared" si="3"/>
        <v>1</v>
      </c>
      <c r="AC17" s="139">
        <f t="shared" ref="AC17:AC21" si="22">IF(ISERROR(AP17/AQ17),0,AP17/AQ17)</f>
        <v>0</v>
      </c>
      <c r="AD17" s="139">
        <f t="shared" ref="AD17:AD21" si="23">IF(ISERROR(AC17/AB17),0,(AC17/AB17))</f>
        <v>0</v>
      </c>
      <c r="AE17" s="139">
        <f t="shared" si="6"/>
        <v>0</v>
      </c>
      <c r="AF17" s="11">
        <f t="shared" si="19"/>
        <v>1</v>
      </c>
      <c r="AG17" s="139">
        <f t="shared" si="7"/>
        <v>0.74075562700964626</v>
      </c>
      <c r="AH17" s="139">
        <f t="shared" si="8"/>
        <v>0.74075562700964626</v>
      </c>
      <c r="AI17" s="139">
        <f t="shared" si="9"/>
        <v>0.74075562700964626</v>
      </c>
      <c r="AJ17" s="136">
        <v>596</v>
      </c>
      <c r="AK17" s="136">
        <v>596</v>
      </c>
      <c r="AL17" s="136">
        <v>599</v>
      </c>
      <c r="AM17" s="136">
        <v>622</v>
      </c>
      <c r="AN17" s="180">
        <v>308</v>
      </c>
      <c r="AO17" s="180">
        <v>308</v>
      </c>
      <c r="AP17" s="136"/>
      <c r="AQ17" s="136"/>
      <c r="AR17" s="136"/>
      <c r="AS17" s="136"/>
    </row>
    <row r="18" spans="1:45" ht="114" customHeight="1">
      <c r="A18" s="215"/>
      <c r="B18" s="215"/>
      <c r="C18" s="215"/>
      <c r="D18" s="215"/>
      <c r="E18" s="45" t="s">
        <v>650</v>
      </c>
      <c r="F18" s="45" t="s">
        <v>328</v>
      </c>
      <c r="G18" s="45" t="s">
        <v>242</v>
      </c>
      <c r="H18" s="45" t="s">
        <v>114</v>
      </c>
      <c r="I18" s="45" t="s">
        <v>115</v>
      </c>
      <c r="J18" s="45" t="s">
        <v>37</v>
      </c>
      <c r="K18" s="45" t="s">
        <v>491</v>
      </c>
      <c r="L18" s="29">
        <v>0.9</v>
      </c>
      <c r="M18" s="11">
        <f>+L18</f>
        <v>0.9</v>
      </c>
      <c r="N18" s="11">
        <f>+L18</f>
        <v>0.9</v>
      </c>
      <c r="O18" s="11">
        <f>+L18</f>
        <v>0.9</v>
      </c>
      <c r="P18" s="35">
        <f t="shared" si="0"/>
        <v>0.9</v>
      </c>
      <c r="Q18" s="139">
        <f t="shared" si="10"/>
        <v>1</v>
      </c>
      <c r="R18" s="139">
        <f t="shared" si="11"/>
        <v>1.1111111111111112</v>
      </c>
      <c r="S18" s="139">
        <f t="shared" si="12"/>
        <v>1</v>
      </c>
      <c r="T18" s="11">
        <f t="shared" si="1"/>
        <v>0.9</v>
      </c>
      <c r="U18" s="139">
        <f t="shared" si="13"/>
        <v>1</v>
      </c>
      <c r="V18" s="139">
        <f t="shared" si="14"/>
        <v>1.1111111111111112</v>
      </c>
      <c r="W18" s="139">
        <f t="shared" si="15"/>
        <v>1</v>
      </c>
      <c r="X18" s="11">
        <f t="shared" si="2"/>
        <v>0.9</v>
      </c>
      <c r="Y18" s="139">
        <f t="shared" si="20"/>
        <v>1</v>
      </c>
      <c r="Z18" s="139">
        <f t="shared" si="21"/>
        <v>1.1111111111111112</v>
      </c>
      <c r="AA18" s="139">
        <f t="shared" si="18"/>
        <v>1</v>
      </c>
      <c r="AB18" s="11">
        <f t="shared" si="3"/>
        <v>0.9</v>
      </c>
      <c r="AC18" s="139">
        <f t="shared" si="22"/>
        <v>0</v>
      </c>
      <c r="AD18" s="139">
        <f t="shared" si="23"/>
        <v>0</v>
      </c>
      <c r="AE18" s="139">
        <f t="shared" si="6"/>
        <v>0</v>
      </c>
      <c r="AF18" s="11">
        <v>1</v>
      </c>
      <c r="AG18" s="139">
        <f t="shared" si="7"/>
        <v>0.75</v>
      </c>
      <c r="AH18" s="139">
        <f t="shared" si="8"/>
        <v>0.75</v>
      </c>
      <c r="AI18" s="139">
        <f t="shared" si="9"/>
        <v>0.75</v>
      </c>
      <c r="AJ18" s="136">
        <v>26609</v>
      </c>
      <c r="AK18" s="136">
        <v>26609</v>
      </c>
      <c r="AL18" s="136">
        <v>285012</v>
      </c>
      <c r="AM18" s="136">
        <v>285012</v>
      </c>
      <c r="AN18" s="180">
        <v>378067</v>
      </c>
      <c r="AO18" s="180">
        <v>378067</v>
      </c>
      <c r="AP18" s="136"/>
      <c r="AQ18" s="136"/>
      <c r="AR18" s="136"/>
      <c r="AS18" s="136"/>
    </row>
    <row r="19" spans="1:45" ht="51">
      <c r="A19" s="215"/>
      <c r="B19" s="215"/>
      <c r="C19" s="215"/>
      <c r="D19" s="215"/>
      <c r="E19" s="45" t="s">
        <v>329</v>
      </c>
      <c r="F19" s="45" t="s">
        <v>110</v>
      </c>
      <c r="G19" s="45" t="s">
        <v>197</v>
      </c>
      <c r="H19" s="45" t="s">
        <v>243</v>
      </c>
      <c r="I19" s="45"/>
      <c r="J19" s="45"/>
      <c r="K19" s="45" t="s">
        <v>244</v>
      </c>
      <c r="L19" s="29"/>
      <c r="M19" s="11"/>
      <c r="N19" s="11">
        <v>1</v>
      </c>
      <c r="O19" s="11"/>
      <c r="P19" s="35">
        <f t="shared" si="0"/>
        <v>0</v>
      </c>
      <c r="Q19" s="139"/>
      <c r="R19" s="139"/>
      <c r="S19" s="139"/>
      <c r="T19" s="11">
        <f t="shared" si="1"/>
        <v>0</v>
      </c>
      <c r="U19" s="139"/>
      <c r="V19" s="139"/>
      <c r="W19" s="139"/>
      <c r="X19" s="11">
        <f t="shared" si="2"/>
        <v>1</v>
      </c>
      <c r="Y19" s="139">
        <f t="shared" ref="Y19:Y21" si="24">IF(ISERROR(AN19/AO19),0,AN19/AO19)</f>
        <v>1</v>
      </c>
      <c r="Z19" s="139">
        <f t="shared" ref="Z19:Z21" si="25">IF(ISERROR(Y19/X19),0,(Y19/X19))</f>
        <v>1</v>
      </c>
      <c r="AA19" s="139">
        <f t="shared" ref="AA19:AA21" si="26">IF(Z19&gt;=100%,100%,IF(Z19=Z19,Z19))</f>
        <v>1</v>
      </c>
      <c r="AB19" s="11">
        <f t="shared" si="3"/>
        <v>0</v>
      </c>
      <c r="AC19" s="139"/>
      <c r="AD19" s="139"/>
      <c r="AE19" s="139"/>
      <c r="AF19" s="11">
        <v>1</v>
      </c>
      <c r="AG19" s="139">
        <f t="shared" si="7"/>
        <v>1</v>
      </c>
      <c r="AH19" s="139">
        <f>IF(ISERROR(AG19/AF19),0,(AG19/AF19))</f>
        <v>1</v>
      </c>
      <c r="AI19" s="139">
        <f t="shared" si="9"/>
        <v>1</v>
      </c>
      <c r="AJ19" s="136"/>
      <c r="AK19" s="136"/>
      <c r="AL19" s="136"/>
      <c r="AM19" s="136"/>
      <c r="AN19" s="117">
        <v>1</v>
      </c>
      <c r="AO19" s="117">
        <v>1</v>
      </c>
      <c r="AP19" s="136"/>
      <c r="AQ19" s="136"/>
      <c r="AR19" s="136"/>
      <c r="AS19" s="136"/>
    </row>
    <row r="20" spans="1:45" ht="76.5" customHeight="1">
      <c r="A20" s="215"/>
      <c r="B20" s="215"/>
      <c r="C20" s="256" t="s">
        <v>119</v>
      </c>
      <c r="D20" s="257" t="s">
        <v>33</v>
      </c>
      <c r="E20" s="45" t="s">
        <v>64</v>
      </c>
      <c r="F20" s="46" t="s">
        <v>65</v>
      </c>
      <c r="G20" s="47" t="s">
        <v>177</v>
      </c>
      <c r="H20" s="48" t="s">
        <v>185</v>
      </c>
      <c r="I20" s="48" t="s">
        <v>285</v>
      </c>
      <c r="J20" s="38" t="s">
        <v>37</v>
      </c>
      <c r="K20" s="64" t="s">
        <v>150</v>
      </c>
      <c r="L20" s="29">
        <v>0.9</v>
      </c>
      <c r="M20" s="29">
        <f>+L20</f>
        <v>0.9</v>
      </c>
      <c r="N20" s="29">
        <f>+L20</f>
        <v>0.9</v>
      </c>
      <c r="O20" s="29">
        <f>+L20</f>
        <v>0.9</v>
      </c>
      <c r="P20" s="35">
        <f t="shared" si="0"/>
        <v>0.9</v>
      </c>
      <c r="Q20" s="139">
        <f t="shared" si="10"/>
        <v>1</v>
      </c>
      <c r="R20" s="139">
        <f t="shared" si="11"/>
        <v>1.1111111111111112</v>
      </c>
      <c r="S20" s="139">
        <f t="shared" si="12"/>
        <v>1</v>
      </c>
      <c r="T20" s="11">
        <f t="shared" si="1"/>
        <v>0.9</v>
      </c>
      <c r="U20" s="139">
        <f t="shared" ref="U20" si="27">IF(ISERROR(AL20/AM20),0,AL20/AM20)</f>
        <v>1</v>
      </c>
      <c r="V20" s="139">
        <f t="shared" ref="V20" si="28">IF(ISERROR(U20/T20),0,(U20/T20))</f>
        <v>1.1111111111111112</v>
      </c>
      <c r="W20" s="139">
        <f t="shared" si="15"/>
        <v>1</v>
      </c>
      <c r="X20" s="11">
        <f t="shared" si="2"/>
        <v>0.9</v>
      </c>
      <c r="Y20" s="139">
        <f t="shared" si="24"/>
        <v>1</v>
      </c>
      <c r="Z20" s="139">
        <f t="shared" si="25"/>
        <v>1.1111111111111112</v>
      </c>
      <c r="AA20" s="139">
        <f t="shared" si="26"/>
        <v>1</v>
      </c>
      <c r="AB20" s="11">
        <f t="shared" si="3"/>
        <v>0.9</v>
      </c>
      <c r="AC20" s="139">
        <f t="shared" si="22"/>
        <v>0</v>
      </c>
      <c r="AD20" s="139">
        <f t="shared" si="23"/>
        <v>0</v>
      </c>
      <c r="AE20" s="139">
        <f t="shared" si="6"/>
        <v>0</v>
      </c>
      <c r="AF20" s="11">
        <f t="shared" si="19"/>
        <v>0.9</v>
      </c>
      <c r="AG20" s="139">
        <f t="shared" si="7"/>
        <v>0.75</v>
      </c>
      <c r="AH20" s="139">
        <f t="shared" si="8"/>
        <v>0.83333333333333326</v>
      </c>
      <c r="AI20" s="139">
        <f t="shared" si="9"/>
        <v>0.83333333333333326</v>
      </c>
      <c r="AJ20" s="136">
        <v>1</v>
      </c>
      <c r="AK20" s="136">
        <v>1</v>
      </c>
      <c r="AL20" s="117">
        <v>4</v>
      </c>
      <c r="AM20" s="117">
        <v>4</v>
      </c>
      <c r="AN20" s="180">
        <v>4</v>
      </c>
      <c r="AO20" s="180">
        <v>4</v>
      </c>
      <c r="AP20" s="136"/>
      <c r="AQ20" s="136"/>
      <c r="AR20" s="136"/>
      <c r="AS20" s="136"/>
    </row>
    <row r="21" spans="1:45" ht="126" customHeight="1">
      <c r="A21" s="215"/>
      <c r="B21" s="215"/>
      <c r="C21" s="256"/>
      <c r="D21" s="257"/>
      <c r="E21" s="45" t="s">
        <v>42</v>
      </c>
      <c r="F21" s="54" t="s">
        <v>43</v>
      </c>
      <c r="G21" s="47" t="s">
        <v>178</v>
      </c>
      <c r="H21" s="55" t="s">
        <v>26</v>
      </c>
      <c r="I21" s="54" t="s">
        <v>27</v>
      </c>
      <c r="J21" s="38" t="s">
        <v>37</v>
      </c>
      <c r="K21" s="64" t="s">
        <v>151</v>
      </c>
      <c r="L21" s="29">
        <v>0.9</v>
      </c>
      <c r="M21" s="29">
        <f>+L21</f>
        <v>0.9</v>
      </c>
      <c r="N21" s="29">
        <f>+L21</f>
        <v>0.9</v>
      </c>
      <c r="O21" s="29">
        <f>+L21</f>
        <v>0.9</v>
      </c>
      <c r="P21" s="35">
        <f t="shared" si="0"/>
        <v>0.9</v>
      </c>
      <c r="Q21" s="139">
        <f t="shared" si="10"/>
        <v>1</v>
      </c>
      <c r="R21" s="139">
        <f t="shared" si="11"/>
        <v>1.1111111111111112</v>
      </c>
      <c r="S21" s="139">
        <f t="shared" si="12"/>
        <v>1</v>
      </c>
      <c r="T21" s="11">
        <f t="shared" si="1"/>
        <v>0.9</v>
      </c>
      <c r="U21" s="139">
        <f t="shared" ref="U21" si="29">IF(ISERROR(AL21/AM21),0,AL21/AM21)</f>
        <v>0.88888888888888884</v>
      </c>
      <c r="V21" s="139">
        <f t="shared" ref="V21" si="30">IF(ISERROR(U21/T21),0,(U21/T21))</f>
        <v>0.98765432098765427</v>
      </c>
      <c r="W21" s="139">
        <f t="shared" si="15"/>
        <v>0.98765432098765427</v>
      </c>
      <c r="X21" s="11">
        <f t="shared" si="2"/>
        <v>0.9</v>
      </c>
      <c r="Y21" s="139">
        <f t="shared" si="24"/>
        <v>0.83333333333333337</v>
      </c>
      <c r="Z21" s="139">
        <f t="shared" si="25"/>
        <v>0.92592592592592593</v>
      </c>
      <c r="AA21" s="139">
        <f t="shared" si="26"/>
        <v>0.92592592592592593</v>
      </c>
      <c r="AB21" s="11">
        <f t="shared" si="3"/>
        <v>0.9</v>
      </c>
      <c r="AC21" s="139">
        <f t="shared" si="22"/>
        <v>0</v>
      </c>
      <c r="AD21" s="139">
        <f t="shared" si="23"/>
        <v>0</v>
      </c>
      <c r="AE21" s="139">
        <f t="shared" si="6"/>
        <v>0</v>
      </c>
      <c r="AF21" s="11">
        <v>0.9</v>
      </c>
      <c r="AG21" s="139">
        <f t="shared" si="7"/>
        <v>0.68055555555555558</v>
      </c>
      <c r="AH21" s="139">
        <f t="shared" si="8"/>
        <v>0.75617283950617287</v>
      </c>
      <c r="AI21" s="139">
        <f t="shared" si="9"/>
        <v>0.75617283950617287</v>
      </c>
      <c r="AJ21" s="136">
        <v>1</v>
      </c>
      <c r="AK21" s="136">
        <v>1</v>
      </c>
      <c r="AL21" s="136">
        <v>8</v>
      </c>
      <c r="AM21" s="136">
        <v>9</v>
      </c>
      <c r="AN21" s="180">
        <v>10</v>
      </c>
      <c r="AO21" s="180">
        <v>12</v>
      </c>
      <c r="AP21" s="136"/>
      <c r="AQ21" s="136"/>
      <c r="AR21" s="136"/>
      <c r="AS21" s="136"/>
    </row>
    <row r="22" spans="1:45" ht="23.25">
      <c r="F22" s="255"/>
      <c r="W22" s="171">
        <f>+AVERAGE(W12:W21)</f>
        <v>0.99381718445325207</v>
      </c>
      <c r="AA22" s="171">
        <f>+AVERAGE(AA12:AA21)</f>
        <v>0.99259259259259258</v>
      </c>
    </row>
    <row r="23" spans="1:45">
      <c r="F23" s="255"/>
    </row>
  </sheetData>
  <protectedRanges>
    <protectedRange sqref="AP12:AS21 AJ12:AM21" name="Rango1"/>
    <protectedRange sqref="AN20:AO20" name="Rango1_4"/>
    <protectedRange sqref="AN12:AO12" name="Rango1_1_2"/>
    <protectedRange sqref="AN13:AO13" name="Rango1_2_1"/>
    <protectedRange sqref="AN19:AO19 AN14:AO15" name="Rango1_3_1"/>
    <protectedRange sqref="AN21:AO21" name="Rango1_6_1"/>
  </protectedRanges>
  <autoFilter ref="A11:AS22"/>
  <mergeCells count="43">
    <mergeCell ref="AS9:AS11"/>
    <mergeCell ref="P10:S10"/>
    <mergeCell ref="T10:W10"/>
    <mergeCell ref="X10:AA10"/>
    <mergeCell ref="AB10:AE10"/>
    <mergeCell ref="AF10:AI10"/>
    <mergeCell ref="AJ10:AK10"/>
    <mergeCell ref="AL10:AM10"/>
    <mergeCell ref="AN10:AO10"/>
    <mergeCell ref="AP10:AQ10"/>
    <mergeCell ref="AR10:AR11"/>
    <mergeCell ref="P9:AI9"/>
    <mergeCell ref="AJ9:AK9"/>
    <mergeCell ref="AL9:AM9"/>
    <mergeCell ref="AN9:AO9"/>
    <mergeCell ref="AP9:AR9"/>
    <mergeCell ref="F22:F23"/>
    <mergeCell ref="A12:A21"/>
    <mergeCell ref="B12:B21"/>
    <mergeCell ref="C20:C21"/>
    <mergeCell ref="D20:D21"/>
    <mergeCell ref="C12:C19"/>
    <mergeCell ref="D12:D14"/>
    <mergeCell ref="D15:D19"/>
    <mergeCell ref="L9:O9"/>
    <mergeCell ref="G10:G11"/>
    <mergeCell ref="H10:I10"/>
    <mergeCell ref="J10:J11"/>
    <mergeCell ref="K10:K11"/>
    <mergeCell ref="E9:E11"/>
    <mergeCell ref="F9:F11"/>
    <mergeCell ref="G9:J9"/>
    <mergeCell ref="A1:C2"/>
    <mergeCell ref="D1:L1"/>
    <mergeCell ref="D2:L2"/>
    <mergeCell ref="B4:D4"/>
    <mergeCell ref="B5:D5"/>
    <mergeCell ref="B6:D6"/>
    <mergeCell ref="B7:D7"/>
    <mergeCell ref="A9:A11"/>
    <mergeCell ref="B9:B11"/>
    <mergeCell ref="C9:C11"/>
    <mergeCell ref="D9:D11"/>
  </mergeCells>
  <conditionalFormatting sqref="Q12:S21">
    <cfRule type="cellIs" dxfId="446" priority="109" stopIfTrue="1" operator="lessThanOrEqual">
      <formula>0.49</formula>
    </cfRule>
    <cfRule type="cellIs" dxfId="445" priority="110" stopIfTrue="1" operator="between">
      <formula>0.5</formula>
      <formula>0.79</formula>
    </cfRule>
    <cfRule type="cellIs" dxfId="444" priority="111" stopIfTrue="1" operator="greaterThanOrEqual">
      <formula>0.8</formula>
    </cfRule>
  </conditionalFormatting>
  <conditionalFormatting sqref="R12:S21">
    <cfRule type="cellIs" dxfId="443" priority="106" stopIfTrue="1" operator="lessThanOrEqual">
      <formula>$N$32</formula>
    </cfRule>
    <cfRule type="cellIs" dxfId="442" priority="107" stopIfTrue="1" operator="between">
      <formula>$L$32</formula>
      <formula>$M$32</formula>
    </cfRule>
    <cfRule type="cellIs" dxfId="441" priority="108" stopIfTrue="1" operator="greaterThanOrEqual">
      <formula>$K$32</formula>
    </cfRule>
  </conditionalFormatting>
  <conditionalFormatting sqref="U12:W13">
    <cfRule type="cellIs" dxfId="440" priority="103" stopIfTrue="1" operator="lessThanOrEqual">
      <formula>0.49</formula>
    </cfRule>
    <cfRule type="cellIs" dxfId="439" priority="104" stopIfTrue="1" operator="between">
      <formula>0.5</formula>
      <formula>0.79</formula>
    </cfRule>
    <cfRule type="cellIs" dxfId="438" priority="105" stopIfTrue="1" operator="greaterThanOrEqual">
      <formula>0.8</formula>
    </cfRule>
  </conditionalFormatting>
  <conditionalFormatting sqref="V12:W13">
    <cfRule type="cellIs" dxfId="437" priority="100" stopIfTrue="1" operator="lessThanOrEqual">
      <formula>$N$32</formula>
    </cfRule>
    <cfRule type="cellIs" dxfId="436" priority="101" stopIfTrue="1" operator="between">
      <formula>$L$32</formula>
      <formula>$M$32</formula>
    </cfRule>
    <cfRule type="cellIs" dxfId="435" priority="102" stopIfTrue="1" operator="greaterThanOrEqual">
      <formula>$K$32</formula>
    </cfRule>
  </conditionalFormatting>
  <conditionalFormatting sqref="Y12:AA13">
    <cfRule type="cellIs" dxfId="434" priority="97" stopIfTrue="1" operator="lessThanOrEqual">
      <formula>0.49</formula>
    </cfRule>
    <cfRule type="cellIs" dxfId="433" priority="98" stopIfTrue="1" operator="between">
      <formula>0.5</formula>
      <formula>0.79</formula>
    </cfRule>
    <cfRule type="cellIs" dxfId="432" priority="99" stopIfTrue="1" operator="greaterThanOrEqual">
      <formula>0.8</formula>
    </cfRule>
  </conditionalFormatting>
  <conditionalFormatting sqref="Z12:AA13">
    <cfRule type="cellIs" dxfId="431" priority="94" stopIfTrue="1" operator="lessThanOrEqual">
      <formula>$N$32</formula>
    </cfRule>
    <cfRule type="cellIs" dxfId="430" priority="95" stopIfTrue="1" operator="between">
      <formula>$L$32</formula>
      <formula>$M$32</formula>
    </cfRule>
    <cfRule type="cellIs" dxfId="429" priority="96" stopIfTrue="1" operator="greaterThanOrEqual">
      <formula>$K$32</formula>
    </cfRule>
  </conditionalFormatting>
  <conditionalFormatting sqref="U15:W20">
    <cfRule type="cellIs" dxfId="428" priority="76" stopIfTrue="1" operator="lessThanOrEqual">
      <formula>0.49</formula>
    </cfRule>
    <cfRule type="cellIs" dxfId="427" priority="77" stopIfTrue="1" operator="between">
      <formula>0.5</formula>
      <formula>0.79</formula>
    </cfRule>
    <cfRule type="cellIs" dxfId="426" priority="78" stopIfTrue="1" operator="greaterThanOrEqual">
      <formula>0.8</formula>
    </cfRule>
  </conditionalFormatting>
  <conditionalFormatting sqref="V15:W20">
    <cfRule type="cellIs" dxfId="425" priority="73" stopIfTrue="1" operator="lessThanOrEqual">
      <formula>$N$32</formula>
    </cfRule>
    <cfRule type="cellIs" dxfId="424" priority="74" stopIfTrue="1" operator="between">
      <formula>$L$32</formula>
      <formula>$M$32</formula>
    </cfRule>
    <cfRule type="cellIs" dxfId="423" priority="75" stopIfTrue="1" operator="greaterThanOrEqual">
      <formula>$K$32</formula>
    </cfRule>
  </conditionalFormatting>
  <conditionalFormatting sqref="Y15:AA18">
    <cfRule type="cellIs" dxfId="422" priority="70" stopIfTrue="1" operator="lessThanOrEqual">
      <formula>0.49</formula>
    </cfRule>
    <cfRule type="cellIs" dxfId="421" priority="71" stopIfTrue="1" operator="between">
      <formula>0.5</formula>
      <formula>0.79</formula>
    </cfRule>
    <cfRule type="cellIs" dxfId="420" priority="72" stopIfTrue="1" operator="greaterThanOrEqual">
      <formula>0.8</formula>
    </cfRule>
  </conditionalFormatting>
  <conditionalFormatting sqref="Z15:AA18">
    <cfRule type="cellIs" dxfId="419" priority="67" stopIfTrue="1" operator="lessThanOrEqual">
      <formula>$N$32</formula>
    </cfRule>
    <cfRule type="cellIs" dxfId="418" priority="68" stopIfTrue="1" operator="between">
      <formula>$L$32</formula>
      <formula>$M$32</formula>
    </cfRule>
    <cfRule type="cellIs" dxfId="417" priority="69" stopIfTrue="1" operator="greaterThanOrEqual">
      <formula>$K$32</formula>
    </cfRule>
  </conditionalFormatting>
  <conditionalFormatting sqref="Y19:AA21">
    <cfRule type="cellIs" dxfId="416" priority="58" stopIfTrue="1" operator="lessThanOrEqual">
      <formula>0.49</formula>
    </cfRule>
    <cfRule type="cellIs" dxfId="415" priority="59" stopIfTrue="1" operator="between">
      <formula>0.5</formula>
      <formula>0.79</formula>
    </cfRule>
    <cfRule type="cellIs" dxfId="414" priority="60" stopIfTrue="1" operator="greaterThanOrEqual">
      <formula>0.8</formula>
    </cfRule>
  </conditionalFormatting>
  <conditionalFormatting sqref="Z19:AA21">
    <cfRule type="cellIs" dxfId="413" priority="55" stopIfTrue="1" operator="lessThanOrEqual">
      <formula>$N$32</formula>
    </cfRule>
    <cfRule type="cellIs" dxfId="412" priority="56" stopIfTrue="1" operator="between">
      <formula>$L$32</formula>
      <formula>$M$32</formula>
    </cfRule>
    <cfRule type="cellIs" dxfId="411" priority="57" stopIfTrue="1" operator="greaterThanOrEqual">
      <formula>$K$32</formula>
    </cfRule>
  </conditionalFormatting>
  <conditionalFormatting sqref="U21:W21">
    <cfRule type="cellIs" dxfId="410" priority="40" stopIfTrue="1" operator="lessThanOrEqual">
      <formula>0.49</formula>
    </cfRule>
    <cfRule type="cellIs" dxfId="409" priority="41" stopIfTrue="1" operator="between">
      <formula>0.5</formula>
      <formula>0.79</formula>
    </cfRule>
    <cfRule type="cellIs" dxfId="408" priority="42" stopIfTrue="1" operator="greaterThanOrEqual">
      <formula>0.8</formula>
    </cfRule>
  </conditionalFormatting>
  <conditionalFormatting sqref="V21:W21">
    <cfRule type="cellIs" dxfId="407" priority="37" stopIfTrue="1" operator="lessThanOrEqual">
      <formula>$N$32</formula>
    </cfRule>
    <cfRule type="cellIs" dxfId="406" priority="38" stopIfTrue="1" operator="between">
      <formula>$L$32</formula>
      <formula>$M$32</formula>
    </cfRule>
    <cfRule type="cellIs" dxfId="405" priority="39" stopIfTrue="1" operator="greaterThanOrEqual">
      <formula>$K$32</formula>
    </cfRule>
  </conditionalFormatting>
  <conditionalFormatting sqref="U14:W14">
    <cfRule type="cellIs" dxfId="404" priority="34" stopIfTrue="1" operator="lessThanOrEqual">
      <formula>0.49</formula>
    </cfRule>
    <cfRule type="cellIs" dxfId="403" priority="35" stopIfTrue="1" operator="between">
      <formula>0.5</formula>
      <formula>0.79</formula>
    </cfRule>
    <cfRule type="cellIs" dxfId="402" priority="36" stopIfTrue="1" operator="greaterThanOrEqual">
      <formula>0.8</formula>
    </cfRule>
  </conditionalFormatting>
  <conditionalFormatting sqref="V14:W14">
    <cfRule type="cellIs" dxfId="401" priority="31" stopIfTrue="1" operator="lessThanOrEqual">
      <formula>$N$32</formula>
    </cfRule>
    <cfRule type="cellIs" dxfId="400" priority="32" stopIfTrue="1" operator="between">
      <formula>$L$32</formula>
      <formula>$M$32</formula>
    </cfRule>
    <cfRule type="cellIs" dxfId="399" priority="33" stopIfTrue="1" operator="greaterThanOrEqual">
      <formula>$K$32</formula>
    </cfRule>
  </conditionalFormatting>
  <conditionalFormatting sqref="Y14:AA14">
    <cfRule type="cellIs" dxfId="398" priority="28" stopIfTrue="1" operator="lessThanOrEqual">
      <formula>0.49</formula>
    </cfRule>
    <cfRule type="cellIs" dxfId="397" priority="29" stopIfTrue="1" operator="between">
      <formula>0.5</formula>
      <formula>0.79</formula>
    </cfRule>
    <cfRule type="cellIs" dxfId="396" priority="30" stopIfTrue="1" operator="greaterThanOrEqual">
      <formula>0.8</formula>
    </cfRule>
  </conditionalFormatting>
  <conditionalFormatting sqref="Z14:AA14">
    <cfRule type="cellIs" dxfId="395" priority="25" stopIfTrue="1" operator="lessThanOrEqual">
      <formula>$N$32</formula>
    </cfRule>
    <cfRule type="cellIs" dxfId="394" priority="26" stopIfTrue="1" operator="between">
      <formula>$L$32</formula>
      <formula>$M$32</formula>
    </cfRule>
    <cfRule type="cellIs" dxfId="393" priority="27" stopIfTrue="1" operator="greaterThanOrEqual">
      <formula>$K$32</formula>
    </cfRule>
  </conditionalFormatting>
  <conditionalFormatting sqref="AC12:AE12">
    <cfRule type="cellIs" dxfId="392" priority="22" stopIfTrue="1" operator="lessThanOrEqual">
      <formula>0.49</formula>
    </cfRule>
    <cfRule type="cellIs" dxfId="391" priority="23" stopIfTrue="1" operator="between">
      <formula>0.5</formula>
      <formula>0.79</formula>
    </cfRule>
    <cfRule type="cellIs" dxfId="390" priority="24" stopIfTrue="1" operator="greaterThanOrEqual">
      <formula>0.8</formula>
    </cfRule>
  </conditionalFormatting>
  <conditionalFormatting sqref="AD12:AE12">
    <cfRule type="cellIs" dxfId="389" priority="19" stopIfTrue="1" operator="lessThanOrEqual">
      <formula>$N$32</formula>
    </cfRule>
    <cfRule type="cellIs" dxfId="388" priority="20" stopIfTrue="1" operator="between">
      <formula>$L$32</formula>
      <formula>$M$32</formula>
    </cfRule>
    <cfRule type="cellIs" dxfId="387" priority="21" stopIfTrue="1" operator="greaterThanOrEqual">
      <formula>$K$32</formula>
    </cfRule>
  </conditionalFormatting>
  <conditionalFormatting sqref="AC13:AE21">
    <cfRule type="cellIs" dxfId="386" priority="16" stopIfTrue="1" operator="lessThanOrEqual">
      <formula>0.49</formula>
    </cfRule>
    <cfRule type="cellIs" dxfId="385" priority="17" stopIfTrue="1" operator="between">
      <formula>0.5</formula>
      <formula>0.79</formula>
    </cfRule>
    <cfRule type="cellIs" dxfId="384" priority="18" stopIfTrue="1" operator="greaterThanOrEqual">
      <formula>0.8</formula>
    </cfRule>
  </conditionalFormatting>
  <conditionalFormatting sqref="AD13:AE21">
    <cfRule type="cellIs" dxfId="383" priority="13" stopIfTrue="1" operator="lessThanOrEqual">
      <formula>$N$32</formula>
    </cfRule>
    <cfRule type="cellIs" dxfId="382" priority="14" stopIfTrue="1" operator="between">
      <formula>$L$32</formula>
      <formula>$M$32</formula>
    </cfRule>
    <cfRule type="cellIs" dxfId="381" priority="15" stopIfTrue="1" operator="greaterThanOrEqual">
      <formula>$K$32</formula>
    </cfRule>
  </conditionalFormatting>
  <conditionalFormatting sqref="AG12:AI21">
    <cfRule type="cellIs" dxfId="380" priority="85" stopIfTrue="1" operator="lessThanOrEqual">
      <formula>0.49</formula>
    </cfRule>
    <cfRule type="cellIs" dxfId="379" priority="86" stopIfTrue="1" operator="between">
      <formula>0.5</formula>
      <formula>0.89</formula>
    </cfRule>
    <cfRule type="cellIs" dxfId="378" priority="87" stopIfTrue="1" operator="greaterThanOrEqual">
      <formula>0.9</formula>
    </cfRule>
  </conditionalFormatting>
  <pageMargins left="0.7" right="0.7" top="0.75" bottom="0.75" header="0.3" footer="0.3"/>
  <pageSetup orientation="portrait" horizontalDpi="4294967294" verticalDpi="4294967294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Normal="100" workbookViewId="0">
      <selection activeCell="A20" sqref="A20:B20"/>
    </sheetView>
  </sheetViews>
  <sheetFormatPr baseColWidth="10" defaultRowHeight="15"/>
  <cols>
    <col min="1" max="1" width="18.85546875" customWidth="1"/>
    <col min="2" max="2" width="37.5703125" customWidth="1"/>
    <col min="3" max="3" width="13.5703125" customWidth="1"/>
    <col min="4" max="4" width="13.42578125" customWidth="1"/>
    <col min="5" max="5" width="19.42578125" customWidth="1"/>
    <col min="6" max="6" width="14.85546875" customWidth="1"/>
    <col min="7" max="7" width="15" customWidth="1"/>
  </cols>
  <sheetData>
    <row r="1" spans="1:6" ht="26.25">
      <c r="A1" s="322" t="s">
        <v>831</v>
      </c>
      <c r="B1" s="323"/>
      <c r="C1" s="323"/>
      <c r="D1" s="323"/>
      <c r="E1" s="323"/>
      <c r="F1" s="324"/>
    </row>
    <row r="2" spans="1:6" ht="45">
      <c r="A2" s="184" t="s">
        <v>826</v>
      </c>
      <c r="B2" s="184" t="s">
        <v>119</v>
      </c>
      <c r="C2" s="176" t="s">
        <v>821</v>
      </c>
      <c r="D2" s="176" t="s">
        <v>819</v>
      </c>
      <c r="E2" s="184" t="s">
        <v>820</v>
      </c>
      <c r="F2" s="176" t="s">
        <v>828</v>
      </c>
    </row>
    <row r="3" spans="1:6">
      <c r="A3" s="329" t="s">
        <v>827</v>
      </c>
      <c r="B3" s="174" t="s">
        <v>810</v>
      </c>
      <c r="C3" s="207">
        <v>12</v>
      </c>
      <c r="D3" s="207">
        <v>8</v>
      </c>
      <c r="E3" s="177">
        <f>+D3/C3</f>
        <v>0.66666666666666663</v>
      </c>
      <c r="F3" s="330">
        <f>SUM(D3:D6)/SUM(C3:C6)</f>
        <v>0.81818181818181823</v>
      </c>
    </row>
    <row r="4" spans="1:6" ht="30">
      <c r="A4" s="329"/>
      <c r="B4" s="175" t="s">
        <v>824</v>
      </c>
      <c r="C4" s="181">
        <v>10</v>
      </c>
      <c r="D4" s="181">
        <v>9</v>
      </c>
      <c r="E4" s="177">
        <f t="shared" ref="E4:E19" si="0">+D4/C4</f>
        <v>0.9</v>
      </c>
      <c r="F4" s="331"/>
    </row>
    <row r="5" spans="1:6">
      <c r="A5" s="329"/>
      <c r="B5" s="174" t="s">
        <v>822</v>
      </c>
      <c r="C5" s="181">
        <v>6</v>
      </c>
      <c r="D5" s="181">
        <v>5</v>
      </c>
      <c r="E5" s="177">
        <f t="shared" si="0"/>
        <v>0.83333333333333337</v>
      </c>
      <c r="F5" s="331"/>
    </row>
    <row r="6" spans="1:6">
      <c r="A6" s="329"/>
      <c r="B6" s="174" t="s">
        <v>602</v>
      </c>
      <c r="C6" s="181">
        <v>5</v>
      </c>
      <c r="D6" s="181">
        <v>5</v>
      </c>
      <c r="E6" s="177">
        <f t="shared" si="0"/>
        <v>1</v>
      </c>
      <c r="F6" s="331"/>
    </row>
    <row r="7" spans="1:6">
      <c r="A7" s="329" t="s">
        <v>817</v>
      </c>
      <c r="B7" s="174" t="s">
        <v>811</v>
      </c>
      <c r="C7" s="181">
        <v>13</v>
      </c>
      <c r="D7" s="181">
        <v>6</v>
      </c>
      <c r="E7" s="177">
        <f t="shared" si="0"/>
        <v>0.46153846153846156</v>
      </c>
      <c r="F7" s="330">
        <f>SUM(D7:D12)/SUM(C7:C12)</f>
        <v>0.76923076923076927</v>
      </c>
    </row>
    <row r="8" spans="1:6">
      <c r="A8" s="329"/>
      <c r="B8" s="174" t="s">
        <v>118</v>
      </c>
      <c r="C8" s="196">
        <v>11</v>
      </c>
      <c r="D8" s="196">
        <v>9</v>
      </c>
      <c r="E8" s="177">
        <f t="shared" si="0"/>
        <v>0.81818181818181823</v>
      </c>
      <c r="F8" s="331"/>
    </row>
    <row r="9" spans="1:6">
      <c r="A9" s="329"/>
      <c r="B9" s="174" t="s">
        <v>812</v>
      </c>
      <c r="C9" s="181">
        <v>9</v>
      </c>
      <c r="D9" s="181">
        <v>5</v>
      </c>
      <c r="E9" s="177">
        <f t="shared" si="0"/>
        <v>0.55555555555555558</v>
      </c>
      <c r="F9" s="331"/>
    </row>
    <row r="10" spans="1:6">
      <c r="A10" s="329"/>
      <c r="B10" s="174" t="s">
        <v>761</v>
      </c>
      <c r="C10" s="181">
        <v>16</v>
      </c>
      <c r="D10" s="181">
        <v>15</v>
      </c>
      <c r="E10" s="177">
        <f t="shared" si="0"/>
        <v>0.9375</v>
      </c>
      <c r="F10" s="331"/>
    </row>
    <row r="11" spans="1:6">
      <c r="A11" s="329"/>
      <c r="B11" s="174" t="s">
        <v>306</v>
      </c>
      <c r="C11" s="181">
        <v>10</v>
      </c>
      <c r="D11" s="181">
        <v>10</v>
      </c>
      <c r="E11" s="177">
        <f t="shared" si="0"/>
        <v>1</v>
      </c>
      <c r="F11" s="331"/>
    </row>
    <row r="12" spans="1:6">
      <c r="A12" s="329"/>
      <c r="B12" s="174" t="s">
        <v>44</v>
      </c>
      <c r="C12" s="181">
        <v>6</v>
      </c>
      <c r="D12" s="181">
        <v>5</v>
      </c>
      <c r="E12" s="177">
        <f>+D12/C12</f>
        <v>0.83333333333333337</v>
      </c>
      <c r="F12" s="331"/>
    </row>
    <row r="13" spans="1:6">
      <c r="A13" s="329" t="s">
        <v>152</v>
      </c>
      <c r="B13" s="174" t="s">
        <v>813</v>
      </c>
      <c r="C13" s="181">
        <v>11</v>
      </c>
      <c r="D13" s="181">
        <v>8</v>
      </c>
      <c r="E13" s="177">
        <f t="shared" si="0"/>
        <v>0.72727272727272729</v>
      </c>
      <c r="F13" s="330">
        <f>SUM(D13:D18)/SUM(C13:C18)</f>
        <v>0.83018867924528306</v>
      </c>
    </row>
    <row r="14" spans="1:6">
      <c r="A14" s="329"/>
      <c r="B14" s="174" t="s">
        <v>823</v>
      </c>
      <c r="C14" s="181">
        <v>5</v>
      </c>
      <c r="D14" s="181">
        <v>5</v>
      </c>
      <c r="E14" s="177">
        <f t="shared" si="0"/>
        <v>1</v>
      </c>
      <c r="F14" s="331"/>
    </row>
    <row r="15" spans="1:6">
      <c r="A15" s="329"/>
      <c r="B15" s="174" t="s">
        <v>814</v>
      </c>
      <c r="C15" s="181">
        <v>8</v>
      </c>
      <c r="D15" s="181">
        <v>6</v>
      </c>
      <c r="E15" s="177">
        <f t="shared" si="0"/>
        <v>0.75</v>
      </c>
      <c r="F15" s="331"/>
    </row>
    <row r="16" spans="1:6">
      <c r="A16" s="329"/>
      <c r="B16" s="174" t="s">
        <v>825</v>
      </c>
      <c r="C16" s="181">
        <v>9</v>
      </c>
      <c r="D16" s="181">
        <v>8</v>
      </c>
      <c r="E16" s="177">
        <f t="shared" si="0"/>
        <v>0.88888888888888884</v>
      </c>
      <c r="F16" s="331"/>
    </row>
    <row r="17" spans="1:6">
      <c r="A17" s="329"/>
      <c r="B17" s="174" t="s">
        <v>815</v>
      </c>
      <c r="C17" s="206">
        <v>10</v>
      </c>
      <c r="D17" s="206">
        <v>9</v>
      </c>
      <c r="E17" s="177">
        <f t="shared" si="0"/>
        <v>0.9</v>
      </c>
      <c r="F17" s="331"/>
    </row>
    <row r="18" spans="1:6">
      <c r="A18" s="329"/>
      <c r="B18" s="174" t="s">
        <v>816</v>
      </c>
      <c r="C18" s="196">
        <v>10</v>
      </c>
      <c r="D18" s="196">
        <v>8</v>
      </c>
      <c r="E18" s="177">
        <f t="shared" si="0"/>
        <v>0.8</v>
      </c>
      <c r="F18" s="331"/>
    </row>
    <row r="19" spans="1:6" ht="23.25">
      <c r="A19" s="319" t="s">
        <v>809</v>
      </c>
      <c r="B19" s="319"/>
      <c r="C19" s="181">
        <v>5</v>
      </c>
      <c r="D19" s="181">
        <v>5</v>
      </c>
      <c r="E19" s="177">
        <f t="shared" si="0"/>
        <v>1</v>
      </c>
      <c r="F19" s="182">
        <f>+E19</f>
        <v>1</v>
      </c>
    </row>
    <row r="20" spans="1:6" ht="23.25">
      <c r="A20" s="328" t="s">
        <v>818</v>
      </c>
      <c r="B20" s="328"/>
      <c r="C20" s="183">
        <f>SUM(C3:C19)</f>
        <v>156</v>
      </c>
      <c r="D20" s="183">
        <f>SUM(D3:D19)</f>
        <v>126</v>
      </c>
      <c r="E20" s="178">
        <f>+D20/C20</f>
        <v>0.80769230769230771</v>
      </c>
      <c r="F20" s="205">
        <f>SUM(D3:D19)/SUM(C3:C19)</f>
        <v>0.80769230769230771</v>
      </c>
    </row>
  </sheetData>
  <mergeCells count="9">
    <mergeCell ref="A1:F1"/>
    <mergeCell ref="A19:B19"/>
    <mergeCell ref="A20:B20"/>
    <mergeCell ref="A3:A6"/>
    <mergeCell ref="F3:F6"/>
    <mergeCell ref="A7:A12"/>
    <mergeCell ref="F7:F12"/>
    <mergeCell ref="A13:A18"/>
    <mergeCell ref="F13:F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AS25"/>
  <sheetViews>
    <sheetView topLeftCell="Z1" zoomScale="73" zoomScaleNormal="73" workbookViewId="0">
      <selection activeCell="AJ1" sqref="AJ1:AS1048576"/>
    </sheetView>
  </sheetViews>
  <sheetFormatPr baseColWidth="10" defaultRowHeight="15"/>
  <cols>
    <col min="1" max="1" width="19.7109375" customWidth="1"/>
    <col min="2" max="2" width="18.42578125" customWidth="1"/>
    <col min="3" max="3" width="15.85546875" customWidth="1"/>
    <col min="4" max="4" width="25" customWidth="1"/>
    <col min="5" max="5" width="31" customWidth="1"/>
    <col min="6" max="6" width="28.85546875" customWidth="1"/>
    <col min="7" max="7" width="18.5703125" customWidth="1"/>
    <col min="8" max="8" width="14" customWidth="1"/>
    <col min="9" max="9" width="15.140625" customWidth="1"/>
    <col min="10" max="10" width="11.42578125" customWidth="1"/>
    <col min="11" max="11" width="20.85546875" customWidth="1"/>
    <col min="12" max="15" width="7.140625" customWidth="1"/>
    <col min="16" max="35" width="11.42578125" customWidth="1"/>
    <col min="36" max="45" width="18.85546875" customWidth="1"/>
    <col min="205" max="205" width="19.7109375" customWidth="1"/>
    <col min="206" max="206" width="18.42578125" customWidth="1"/>
    <col min="207" max="207" width="15.85546875" customWidth="1"/>
    <col min="208" max="208" width="25" customWidth="1"/>
    <col min="209" max="209" width="31" customWidth="1"/>
    <col min="210" max="210" width="28.85546875" customWidth="1"/>
    <col min="211" max="211" width="18.5703125" customWidth="1"/>
    <col min="212" max="212" width="14" customWidth="1"/>
    <col min="213" max="213" width="15.140625" customWidth="1"/>
    <col min="216" max="218" width="8.28515625" customWidth="1"/>
    <col min="221" max="223" width="7.85546875" customWidth="1"/>
    <col min="226" max="228" width="8" customWidth="1"/>
    <col min="231" max="233" width="8" customWidth="1"/>
    <col min="236" max="238" width="7.85546875" customWidth="1"/>
    <col min="241" max="241" width="12.5703125" customWidth="1"/>
    <col min="242" max="242" width="15.7109375" customWidth="1"/>
    <col min="243" max="243" width="14.85546875" customWidth="1"/>
    <col min="244" max="244" width="13.5703125" customWidth="1"/>
    <col min="245" max="245" width="14.7109375" customWidth="1"/>
    <col min="246" max="246" width="14" customWidth="1"/>
    <col min="247" max="247" width="12.85546875" customWidth="1"/>
    <col min="248" max="248" width="15" customWidth="1"/>
    <col min="249" max="249" width="14.5703125" customWidth="1"/>
    <col min="250" max="250" width="13.42578125" customWidth="1"/>
    <col min="251" max="251" width="15" customWidth="1"/>
    <col min="252" max="252" width="14.42578125" customWidth="1"/>
    <col min="253" max="253" width="28.42578125" customWidth="1"/>
    <col min="461" max="461" width="19.7109375" customWidth="1"/>
    <col min="462" max="462" width="18.42578125" customWidth="1"/>
    <col min="463" max="463" width="15.85546875" customWidth="1"/>
    <col min="464" max="464" width="25" customWidth="1"/>
    <col min="465" max="465" width="31" customWidth="1"/>
    <col min="466" max="466" width="28.85546875" customWidth="1"/>
    <col min="467" max="467" width="18.5703125" customWidth="1"/>
    <col min="468" max="468" width="14" customWidth="1"/>
    <col min="469" max="469" width="15.140625" customWidth="1"/>
    <col min="472" max="474" width="8.28515625" customWidth="1"/>
    <col min="477" max="479" width="7.85546875" customWidth="1"/>
    <col min="482" max="484" width="8" customWidth="1"/>
    <col min="487" max="489" width="8" customWidth="1"/>
    <col min="492" max="494" width="7.85546875" customWidth="1"/>
    <col min="497" max="497" width="12.5703125" customWidth="1"/>
    <col min="498" max="498" width="15.7109375" customWidth="1"/>
    <col min="499" max="499" width="14.85546875" customWidth="1"/>
    <col min="500" max="500" width="13.5703125" customWidth="1"/>
    <col min="501" max="501" width="14.7109375" customWidth="1"/>
    <col min="502" max="502" width="14" customWidth="1"/>
    <col min="503" max="503" width="12.85546875" customWidth="1"/>
    <col min="504" max="504" width="15" customWidth="1"/>
    <col min="505" max="505" width="14.5703125" customWidth="1"/>
    <col min="506" max="506" width="13.42578125" customWidth="1"/>
    <col min="507" max="507" width="15" customWidth="1"/>
    <col min="508" max="508" width="14.42578125" customWidth="1"/>
    <col min="509" max="509" width="28.42578125" customWidth="1"/>
    <col min="717" max="717" width="19.7109375" customWidth="1"/>
    <col min="718" max="718" width="18.42578125" customWidth="1"/>
    <col min="719" max="719" width="15.85546875" customWidth="1"/>
    <col min="720" max="720" width="25" customWidth="1"/>
    <col min="721" max="721" width="31" customWidth="1"/>
    <col min="722" max="722" width="28.85546875" customWidth="1"/>
    <col min="723" max="723" width="18.5703125" customWidth="1"/>
    <col min="724" max="724" width="14" customWidth="1"/>
    <col min="725" max="725" width="15.140625" customWidth="1"/>
    <col min="728" max="730" width="8.28515625" customWidth="1"/>
    <col min="733" max="735" width="7.85546875" customWidth="1"/>
    <col min="738" max="740" width="8" customWidth="1"/>
    <col min="743" max="745" width="8" customWidth="1"/>
    <col min="748" max="750" width="7.85546875" customWidth="1"/>
    <col min="753" max="753" width="12.5703125" customWidth="1"/>
    <col min="754" max="754" width="15.7109375" customWidth="1"/>
    <col min="755" max="755" width="14.85546875" customWidth="1"/>
    <col min="756" max="756" width="13.5703125" customWidth="1"/>
    <col min="757" max="757" width="14.7109375" customWidth="1"/>
    <col min="758" max="758" width="14" customWidth="1"/>
    <col min="759" max="759" width="12.85546875" customWidth="1"/>
    <col min="760" max="760" width="15" customWidth="1"/>
    <col min="761" max="761" width="14.5703125" customWidth="1"/>
    <col min="762" max="762" width="13.42578125" customWidth="1"/>
    <col min="763" max="763" width="15" customWidth="1"/>
    <col min="764" max="764" width="14.42578125" customWidth="1"/>
    <col min="765" max="765" width="28.42578125" customWidth="1"/>
    <col min="973" max="973" width="19.7109375" customWidth="1"/>
    <col min="974" max="974" width="18.42578125" customWidth="1"/>
    <col min="975" max="975" width="15.85546875" customWidth="1"/>
    <col min="976" max="976" width="25" customWidth="1"/>
    <col min="977" max="977" width="31" customWidth="1"/>
    <col min="978" max="978" width="28.85546875" customWidth="1"/>
    <col min="979" max="979" width="18.5703125" customWidth="1"/>
    <col min="980" max="980" width="14" customWidth="1"/>
    <col min="981" max="981" width="15.140625" customWidth="1"/>
    <col min="984" max="986" width="8.28515625" customWidth="1"/>
    <col min="989" max="991" width="7.85546875" customWidth="1"/>
    <col min="994" max="996" width="8" customWidth="1"/>
    <col min="999" max="1001" width="8" customWidth="1"/>
    <col min="1004" max="1006" width="7.85546875" customWidth="1"/>
    <col min="1009" max="1009" width="12.5703125" customWidth="1"/>
    <col min="1010" max="1010" width="15.7109375" customWidth="1"/>
    <col min="1011" max="1011" width="14.85546875" customWidth="1"/>
    <col min="1012" max="1012" width="13.5703125" customWidth="1"/>
    <col min="1013" max="1013" width="14.7109375" customWidth="1"/>
    <col min="1014" max="1014" width="14" customWidth="1"/>
    <col min="1015" max="1015" width="12.85546875" customWidth="1"/>
    <col min="1016" max="1016" width="15" customWidth="1"/>
    <col min="1017" max="1017" width="14.5703125" customWidth="1"/>
    <col min="1018" max="1018" width="13.42578125" customWidth="1"/>
    <col min="1019" max="1019" width="15" customWidth="1"/>
    <col min="1020" max="1020" width="14.42578125" customWidth="1"/>
    <col min="1021" max="1021" width="28.42578125" customWidth="1"/>
    <col min="1229" max="1229" width="19.7109375" customWidth="1"/>
    <col min="1230" max="1230" width="18.42578125" customWidth="1"/>
    <col min="1231" max="1231" width="15.85546875" customWidth="1"/>
    <col min="1232" max="1232" width="25" customWidth="1"/>
    <col min="1233" max="1233" width="31" customWidth="1"/>
    <col min="1234" max="1234" width="28.85546875" customWidth="1"/>
    <col min="1235" max="1235" width="18.5703125" customWidth="1"/>
    <col min="1236" max="1236" width="14" customWidth="1"/>
    <col min="1237" max="1237" width="15.140625" customWidth="1"/>
    <col min="1240" max="1242" width="8.28515625" customWidth="1"/>
    <col min="1245" max="1247" width="7.85546875" customWidth="1"/>
    <col min="1250" max="1252" width="8" customWidth="1"/>
    <col min="1255" max="1257" width="8" customWidth="1"/>
    <col min="1260" max="1262" width="7.85546875" customWidth="1"/>
    <col min="1265" max="1265" width="12.5703125" customWidth="1"/>
    <col min="1266" max="1266" width="15.7109375" customWidth="1"/>
    <col min="1267" max="1267" width="14.85546875" customWidth="1"/>
    <col min="1268" max="1268" width="13.5703125" customWidth="1"/>
    <col min="1269" max="1269" width="14.7109375" customWidth="1"/>
    <col min="1270" max="1270" width="14" customWidth="1"/>
    <col min="1271" max="1271" width="12.85546875" customWidth="1"/>
    <col min="1272" max="1272" width="15" customWidth="1"/>
    <col min="1273" max="1273" width="14.5703125" customWidth="1"/>
    <col min="1274" max="1274" width="13.42578125" customWidth="1"/>
    <col min="1275" max="1275" width="15" customWidth="1"/>
    <col min="1276" max="1276" width="14.42578125" customWidth="1"/>
    <col min="1277" max="1277" width="28.42578125" customWidth="1"/>
    <col min="1485" max="1485" width="19.7109375" customWidth="1"/>
    <col min="1486" max="1486" width="18.42578125" customWidth="1"/>
    <col min="1487" max="1487" width="15.85546875" customWidth="1"/>
    <col min="1488" max="1488" width="25" customWidth="1"/>
    <col min="1489" max="1489" width="31" customWidth="1"/>
    <col min="1490" max="1490" width="28.85546875" customWidth="1"/>
    <col min="1491" max="1491" width="18.5703125" customWidth="1"/>
    <col min="1492" max="1492" width="14" customWidth="1"/>
    <col min="1493" max="1493" width="15.140625" customWidth="1"/>
    <col min="1496" max="1498" width="8.28515625" customWidth="1"/>
    <col min="1501" max="1503" width="7.85546875" customWidth="1"/>
    <col min="1506" max="1508" width="8" customWidth="1"/>
    <col min="1511" max="1513" width="8" customWidth="1"/>
    <col min="1516" max="1518" width="7.85546875" customWidth="1"/>
    <col min="1521" max="1521" width="12.5703125" customWidth="1"/>
    <col min="1522" max="1522" width="15.7109375" customWidth="1"/>
    <col min="1523" max="1523" width="14.85546875" customWidth="1"/>
    <col min="1524" max="1524" width="13.5703125" customWidth="1"/>
    <col min="1525" max="1525" width="14.7109375" customWidth="1"/>
    <col min="1526" max="1526" width="14" customWidth="1"/>
    <col min="1527" max="1527" width="12.85546875" customWidth="1"/>
    <col min="1528" max="1528" width="15" customWidth="1"/>
    <col min="1529" max="1529" width="14.5703125" customWidth="1"/>
    <col min="1530" max="1530" width="13.42578125" customWidth="1"/>
    <col min="1531" max="1531" width="15" customWidth="1"/>
    <col min="1532" max="1532" width="14.42578125" customWidth="1"/>
    <col min="1533" max="1533" width="28.42578125" customWidth="1"/>
    <col min="1741" max="1741" width="19.7109375" customWidth="1"/>
    <col min="1742" max="1742" width="18.42578125" customWidth="1"/>
    <col min="1743" max="1743" width="15.85546875" customWidth="1"/>
    <col min="1744" max="1744" width="25" customWidth="1"/>
    <col min="1745" max="1745" width="31" customWidth="1"/>
    <col min="1746" max="1746" width="28.85546875" customWidth="1"/>
    <col min="1747" max="1747" width="18.5703125" customWidth="1"/>
    <col min="1748" max="1748" width="14" customWidth="1"/>
    <col min="1749" max="1749" width="15.140625" customWidth="1"/>
    <col min="1752" max="1754" width="8.28515625" customWidth="1"/>
    <col min="1757" max="1759" width="7.85546875" customWidth="1"/>
    <col min="1762" max="1764" width="8" customWidth="1"/>
    <col min="1767" max="1769" width="8" customWidth="1"/>
    <col min="1772" max="1774" width="7.85546875" customWidth="1"/>
    <col min="1777" max="1777" width="12.5703125" customWidth="1"/>
    <col min="1778" max="1778" width="15.7109375" customWidth="1"/>
    <col min="1779" max="1779" width="14.85546875" customWidth="1"/>
    <col min="1780" max="1780" width="13.5703125" customWidth="1"/>
    <col min="1781" max="1781" width="14.7109375" customWidth="1"/>
    <col min="1782" max="1782" width="14" customWidth="1"/>
    <col min="1783" max="1783" width="12.85546875" customWidth="1"/>
    <col min="1784" max="1784" width="15" customWidth="1"/>
    <col min="1785" max="1785" width="14.5703125" customWidth="1"/>
    <col min="1786" max="1786" width="13.42578125" customWidth="1"/>
    <col min="1787" max="1787" width="15" customWidth="1"/>
    <col min="1788" max="1788" width="14.42578125" customWidth="1"/>
    <col min="1789" max="1789" width="28.42578125" customWidth="1"/>
    <col min="1997" max="1997" width="19.7109375" customWidth="1"/>
    <col min="1998" max="1998" width="18.42578125" customWidth="1"/>
    <col min="1999" max="1999" width="15.85546875" customWidth="1"/>
    <col min="2000" max="2000" width="25" customWidth="1"/>
    <col min="2001" max="2001" width="31" customWidth="1"/>
    <col min="2002" max="2002" width="28.85546875" customWidth="1"/>
    <col min="2003" max="2003" width="18.5703125" customWidth="1"/>
    <col min="2004" max="2004" width="14" customWidth="1"/>
    <col min="2005" max="2005" width="15.140625" customWidth="1"/>
    <col min="2008" max="2010" width="8.28515625" customWidth="1"/>
    <col min="2013" max="2015" width="7.85546875" customWidth="1"/>
    <col min="2018" max="2020" width="8" customWidth="1"/>
    <col min="2023" max="2025" width="8" customWidth="1"/>
    <col min="2028" max="2030" width="7.85546875" customWidth="1"/>
    <col min="2033" max="2033" width="12.5703125" customWidth="1"/>
    <col min="2034" max="2034" width="15.7109375" customWidth="1"/>
    <col min="2035" max="2035" width="14.85546875" customWidth="1"/>
    <col min="2036" max="2036" width="13.5703125" customWidth="1"/>
    <col min="2037" max="2037" width="14.7109375" customWidth="1"/>
    <col min="2038" max="2038" width="14" customWidth="1"/>
    <col min="2039" max="2039" width="12.85546875" customWidth="1"/>
    <col min="2040" max="2040" width="15" customWidth="1"/>
    <col min="2041" max="2041" width="14.5703125" customWidth="1"/>
    <col min="2042" max="2042" width="13.42578125" customWidth="1"/>
    <col min="2043" max="2043" width="15" customWidth="1"/>
    <col min="2044" max="2044" width="14.42578125" customWidth="1"/>
    <col min="2045" max="2045" width="28.42578125" customWidth="1"/>
    <col min="2253" max="2253" width="19.7109375" customWidth="1"/>
    <col min="2254" max="2254" width="18.42578125" customWidth="1"/>
    <col min="2255" max="2255" width="15.85546875" customWidth="1"/>
    <col min="2256" max="2256" width="25" customWidth="1"/>
    <col min="2257" max="2257" width="31" customWidth="1"/>
    <col min="2258" max="2258" width="28.85546875" customWidth="1"/>
    <col min="2259" max="2259" width="18.5703125" customWidth="1"/>
    <col min="2260" max="2260" width="14" customWidth="1"/>
    <col min="2261" max="2261" width="15.140625" customWidth="1"/>
    <col min="2264" max="2266" width="8.28515625" customWidth="1"/>
    <col min="2269" max="2271" width="7.85546875" customWidth="1"/>
    <col min="2274" max="2276" width="8" customWidth="1"/>
    <col min="2279" max="2281" width="8" customWidth="1"/>
    <col min="2284" max="2286" width="7.85546875" customWidth="1"/>
    <col min="2289" max="2289" width="12.5703125" customWidth="1"/>
    <col min="2290" max="2290" width="15.7109375" customWidth="1"/>
    <col min="2291" max="2291" width="14.85546875" customWidth="1"/>
    <col min="2292" max="2292" width="13.5703125" customWidth="1"/>
    <col min="2293" max="2293" width="14.7109375" customWidth="1"/>
    <col min="2294" max="2294" width="14" customWidth="1"/>
    <col min="2295" max="2295" width="12.85546875" customWidth="1"/>
    <col min="2296" max="2296" width="15" customWidth="1"/>
    <col min="2297" max="2297" width="14.5703125" customWidth="1"/>
    <col min="2298" max="2298" width="13.42578125" customWidth="1"/>
    <col min="2299" max="2299" width="15" customWidth="1"/>
    <col min="2300" max="2300" width="14.42578125" customWidth="1"/>
    <col min="2301" max="2301" width="28.42578125" customWidth="1"/>
    <col min="2509" max="2509" width="19.7109375" customWidth="1"/>
    <col min="2510" max="2510" width="18.42578125" customWidth="1"/>
    <col min="2511" max="2511" width="15.85546875" customWidth="1"/>
    <col min="2512" max="2512" width="25" customWidth="1"/>
    <col min="2513" max="2513" width="31" customWidth="1"/>
    <col min="2514" max="2514" width="28.85546875" customWidth="1"/>
    <col min="2515" max="2515" width="18.5703125" customWidth="1"/>
    <col min="2516" max="2516" width="14" customWidth="1"/>
    <col min="2517" max="2517" width="15.140625" customWidth="1"/>
    <col min="2520" max="2522" width="8.28515625" customWidth="1"/>
    <col min="2525" max="2527" width="7.85546875" customWidth="1"/>
    <col min="2530" max="2532" width="8" customWidth="1"/>
    <col min="2535" max="2537" width="8" customWidth="1"/>
    <col min="2540" max="2542" width="7.85546875" customWidth="1"/>
    <col min="2545" max="2545" width="12.5703125" customWidth="1"/>
    <col min="2546" max="2546" width="15.7109375" customWidth="1"/>
    <col min="2547" max="2547" width="14.85546875" customWidth="1"/>
    <col min="2548" max="2548" width="13.5703125" customWidth="1"/>
    <col min="2549" max="2549" width="14.7109375" customWidth="1"/>
    <col min="2550" max="2550" width="14" customWidth="1"/>
    <col min="2551" max="2551" width="12.85546875" customWidth="1"/>
    <col min="2552" max="2552" width="15" customWidth="1"/>
    <col min="2553" max="2553" width="14.5703125" customWidth="1"/>
    <col min="2554" max="2554" width="13.42578125" customWidth="1"/>
    <col min="2555" max="2555" width="15" customWidth="1"/>
    <col min="2556" max="2556" width="14.42578125" customWidth="1"/>
    <col min="2557" max="2557" width="28.42578125" customWidth="1"/>
    <col min="2765" max="2765" width="19.7109375" customWidth="1"/>
    <col min="2766" max="2766" width="18.42578125" customWidth="1"/>
    <col min="2767" max="2767" width="15.85546875" customWidth="1"/>
    <col min="2768" max="2768" width="25" customWidth="1"/>
    <col min="2769" max="2769" width="31" customWidth="1"/>
    <col min="2770" max="2770" width="28.85546875" customWidth="1"/>
    <col min="2771" max="2771" width="18.5703125" customWidth="1"/>
    <col min="2772" max="2772" width="14" customWidth="1"/>
    <col min="2773" max="2773" width="15.140625" customWidth="1"/>
    <col min="2776" max="2778" width="8.28515625" customWidth="1"/>
    <col min="2781" max="2783" width="7.85546875" customWidth="1"/>
    <col min="2786" max="2788" width="8" customWidth="1"/>
    <col min="2791" max="2793" width="8" customWidth="1"/>
    <col min="2796" max="2798" width="7.85546875" customWidth="1"/>
    <col min="2801" max="2801" width="12.5703125" customWidth="1"/>
    <col min="2802" max="2802" width="15.7109375" customWidth="1"/>
    <col min="2803" max="2803" width="14.85546875" customWidth="1"/>
    <col min="2804" max="2804" width="13.5703125" customWidth="1"/>
    <col min="2805" max="2805" width="14.7109375" customWidth="1"/>
    <col min="2806" max="2806" width="14" customWidth="1"/>
    <col min="2807" max="2807" width="12.85546875" customWidth="1"/>
    <col min="2808" max="2808" width="15" customWidth="1"/>
    <col min="2809" max="2809" width="14.5703125" customWidth="1"/>
    <col min="2810" max="2810" width="13.42578125" customWidth="1"/>
    <col min="2811" max="2811" width="15" customWidth="1"/>
    <col min="2812" max="2812" width="14.42578125" customWidth="1"/>
    <col min="2813" max="2813" width="28.42578125" customWidth="1"/>
    <col min="3021" max="3021" width="19.7109375" customWidth="1"/>
    <col min="3022" max="3022" width="18.42578125" customWidth="1"/>
    <col min="3023" max="3023" width="15.85546875" customWidth="1"/>
    <col min="3024" max="3024" width="25" customWidth="1"/>
    <col min="3025" max="3025" width="31" customWidth="1"/>
    <col min="3026" max="3026" width="28.85546875" customWidth="1"/>
    <col min="3027" max="3027" width="18.5703125" customWidth="1"/>
    <col min="3028" max="3028" width="14" customWidth="1"/>
    <col min="3029" max="3029" width="15.140625" customWidth="1"/>
    <col min="3032" max="3034" width="8.28515625" customWidth="1"/>
    <col min="3037" max="3039" width="7.85546875" customWidth="1"/>
    <col min="3042" max="3044" width="8" customWidth="1"/>
    <col min="3047" max="3049" width="8" customWidth="1"/>
    <col min="3052" max="3054" width="7.85546875" customWidth="1"/>
    <col min="3057" max="3057" width="12.5703125" customWidth="1"/>
    <col min="3058" max="3058" width="15.7109375" customWidth="1"/>
    <col min="3059" max="3059" width="14.85546875" customWidth="1"/>
    <col min="3060" max="3060" width="13.5703125" customWidth="1"/>
    <col min="3061" max="3061" width="14.7109375" customWidth="1"/>
    <col min="3062" max="3062" width="14" customWidth="1"/>
    <col min="3063" max="3063" width="12.85546875" customWidth="1"/>
    <col min="3064" max="3064" width="15" customWidth="1"/>
    <col min="3065" max="3065" width="14.5703125" customWidth="1"/>
    <col min="3066" max="3066" width="13.42578125" customWidth="1"/>
    <col min="3067" max="3067" width="15" customWidth="1"/>
    <col min="3068" max="3068" width="14.42578125" customWidth="1"/>
    <col min="3069" max="3069" width="28.42578125" customWidth="1"/>
    <col min="3277" max="3277" width="19.7109375" customWidth="1"/>
    <col min="3278" max="3278" width="18.42578125" customWidth="1"/>
    <col min="3279" max="3279" width="15.85546875" customWidth="1"/>
    <col min="3280" max="3280" width="25" customWidth="1"/>
    <col min="3281" max="3281" width="31" customWidth="1"/>
    <col min="3282" max="3282" width="28.85546875" customWidth="1"/>
    <col min="3283" max="3283" width="18.5703125" customWidth="1"/>
    <col min="3284" max="3284" width="14" customWidth="1"/>
    <col min="3285" max="3285" width="15.140625" customWidth="1"/>
    <col min="3288" max="3290" width="8.28515625" customWidth="1"/>
    <col min="3293" max="3295" width="7.85546875" customWidth="1"/>
    <col min="3298" max="3300" width="8" customWidth="1"/>
    <col min="3303" max="3305" width="8" customWidth="1"/>
    <col min="3308" max="3310" width="7.85546875" customWidth="1"/>
    <col min="3313" max="3313" width="12.5703125" customWidth="1"/>
    <col min="3314" max="3314" width="15.7109375" customWidth="1"/>
    <col min="3315" max="3315" width="14.85546875" customWidth="1"/>
    <col min="3316" max="3316" width="13.5703125" customWidth="1"/>
    <col min="3317" max="3317" width="14.7109375" customWidth="1"/>
    <col min="3318" max="3318" width="14" customWidth="1"/>
    <col min="3319" max="3319" width="12.85546875" customWidth="1"/>
    <col min="3320" max="3320" width="15" customWidth="1"/>
    <col min="3321" max="3321" width="14.5703125" customWidth="1"/>
    <col min="3322" max="3322" width="13.42578125" customWidth="1"/>
    <col min="3323" max="3323" width="15" customWidth="1"/>
    <col min="3324" max="3324" width="14.42578125" customWidth="1"/>
    <col min="3325" max="3325" width="28.42578125" customWidth="1"/>
    <col min="3533" max="3533" width="19.7109375" customWidth="1"/>
    <col min="3534" max="3534" width="18.42578125" customWidth="1"/>
    <col min="3535" max="3535" width="15.85546875" customWidth="1"/>
    <col min="3536" max="3536" width="25" customWidth="1"/>
    <col min="3537" max="3537" width="31" customWidth="1"/>
    <col min="3538" max="3538" width="28.85546875" customWidth="1"/>
    <col min="3539" max="3539" width="18.5703125" customWidth="1"/>
    <col min="3540" max="3540" width="14" customWidth="1"/>
    <col min="3541" max="3541" width="15.140625" customWidth="1"/>
    <col min="3544" max="3546" width="8.28515625" customWidth="1"/>
    <col min="3549" max="3551" width="7.85546875" customWidth="1"/>
    <col min="3554" max="3556" width="8" customWidth="1"/>
    <col min="3559" max="3561" width="8" customWidth="1"/>
    <col min="3564" max="3566" width="7.85546875" customWidth="1"/>
    <col min="3569" max="3569" width="12.5703125" customWidth="1"/>
    <col min="3570" max="3570" width="15.7109375" customWidth="1"/>
    <col min="3571" max="3571" width="14.85546875" customWidth="1"/>
    <col min="3572" max="3572" width="13.5703125" customWidth="1"/>
    <col min="3573" max="3573" width="14.7109375" customWidth="1"/>
    <col min="3574" max="3574" width="14" customWidth="1"/>
    <col min="3575" max="3575" width="12.85546875" customWidth="1"/>
    <col min="3576" max="3576" width="15" customWidth="1"/>
    <col min="3577" max="3577" width="14.5703125" customWidth="1"/>
    <col min="3578" max="3578" width="13.42578125" customWidth="1"/>
    <col min="3579" max="3579" width="15" customWidth="1"/>
    <col min="3580" max="3580" width="14.42578125" customWidth="1"/>
    <col min="3581" max="3581" width="28.42578125" customWidth="1"/>
    <col min="3789" max="3789" width="19.7109375" customWidth="1"/>
    <col min="3790" max="3790" width="18.42578125" customWidth="1"/>
    <col min="3791" max="3791" width="15.85546875" customWidth="1"/>
    <col min="3792" max="3792" width="25" customWidth="1"/>
    <col min="3793" max="3793" width="31" customWidth="1"/>
    <col min="3794" max="3794" width="28.85546875" customWidth="1"/>
    <col min="3795" max="3795" width="18.5703125" customWidth="1"/>
    <col min="3796" max="3796" width="14" customWidth="1"/>
    <col min="3797" max="3797" width="15.140625" customWidth="1"/>
    <col min="3800" max="3802" width="8.28515625" customWidth="1"/>
    <col min="3805" max="3807" width="7.85546875" customWidth="1"/>
    <col min="3810" max="3812" width="8" customWidth="1"/>
    <col min="3815" max="3817" width="8" customWidth="1"/>
    <col min="3820" max="3822" width="7.85546875" customWidth="1"/>
    <col min="3825" max="3825" width="12.5703125" customWidth="1"/>
    <col min="3826" max="3826" width="15.7109375" customWidth="1"/>
    <col min="3827" max="3827" width="14.85546875" customWidth="1"/>
    <col min="3828" max="3828" width="13.5703125" customWidth="1"/>
    <col min="3829" max="3829" width="14.7109375" customWidth="1"/>
    <col min="3830" max="3830" width="14" customWidth="1"/>
    <col min="3831" max="3831" width="12.85546875" customWidth="1"/>
    <col min="3832" max="3832" width="15" customWidth="1"/>
    <col min="3833" max="3833" width="14.5703125" customWidth="1"/>
    <col min="3834" max="3834" width="13.42578125" customWidth="1"/>
    <col min="3835" max="3835" width="15" customWidth="1"/>
    <col min="3836" max="3836" width="14.42578125" customWidth="1"/>
    <col min="3837" max="3837" width="28.42578125" customWidth="1"/>
    <col min="4045" max="4045" width="19.7109375" customWidth="1"/>
    <col min="4046" max="4046" width="18.42578125" customWidth="1"/>
    <col min="4047" max="4047" width="15.85546875" customWidth="1"/>
    <col min="4048" max="4048" width="25" customWidth="1"/>
    <col min="4049" max="4049" width="31" customWidth="1"/>
    <col min="4050" max="4050" width="28.85546875" customWidth="1"/>
    <col min="4051" max="4051" width="18.5703125" customWidth="1"/>
    <col min="4052" max="4052" width="14" customWidth="1"/>
    <col min="4053" max="4053" width="15.140625" customWidth="1"/>
    <col min="4056" max="4058" width="8.28515625" customWidth="1"/>
    <col min="4061" max="4063" width="7.85546875" customWidth="1"/>
    <col min="4066" max="4068" width="8" customWidth="1"/>
    <col min="4071" max="4073" width="8" customWidth="1"/>
    <col min="4076" max="4078" width="7.85546875" customWidth="1"/>
    <col min="4081" max="4081" width="12.5703125" customWidth="1"/>
    <col min="4082" max="4082" width="15.7109375" customWidth="1"/>
    <col min="4083" max="4083" width="14.85546875" customWidth="1"/>
    <col min="4084" max="4084" width="13.5703125" customWidth="1"/>
    <col min="4085" max="4085" width="14.7109375" customWidth="1"/>
    <col min="4086" max="4086" width="14" customWidth="1"/>
    <col min="4087" max="4087" width="12.85546875" customWidth="1"/>
    <col min="4088" max="4088" width="15" customWidth="1"/>
    <col min="4089" max="4089" width="14.5703125" customWidth="1"/>
    <col min="4090" max="4090" width="13.42578125" customWidth="1"/>
    <col min="4091" max="4091" width="15" customWidth="1"/>
    <col min="4092" max="4092" width="14.42578125" customWidth="1"/>
    <col min="4093" max="4093" width="28.42578125" customWidth="1"/>
    <col min="4301" max="4301" width="19.7109375" customWidth="1"/>
    <col min="4302" max="4302" width="18.42578125" customWidth="1"/>
    <col min="4303" max="4303" width="15.85546875" customWidth="1"/>
    <col min="4304" max="4304" width="25" customWidth="1"/>
    <col min="4305" max="4305" width="31" customWidth="1"/>
    <col min="4306" max="4306" width="28.85546875" customWidth="1"/>
    <col min="4307" max="4307" width="18.5703125" customWidth="1"/>
    <col min="4308" max="4308" width="14" customWidth="1"/>
    <col min="4309" max="4309" width="15.140625" customWidth="1"/>
    <col min="4312" max="4314" width="8.28515625" customWidth="1"/>
    <col min="4317" max="4319" width="7.85546875" customWidth="1"/>
    <col min="4322" max="4324" width="8" customWidth="1"/>
    <col min="4327" max="4329" width="8" customWidth="1"/>
    <col min="4332" max="4334" width="7.85546875" customWidth="1"/>
    <col min="4337" max="4337" width="12.5703125" customWidth="1"/>
    <col min="4338" max="4338" width="15.7109375" customWidth="1"/>
    <col min="4339" max="4339" width="14.85546875" customWidth="1"/>
    <col min="4340" max="4340" width="13.5703125" customWidth="1"/>
    <col min="4341" max="4341" width="14.7109375" customWidth="1"/>
    <col min="4342" max="4342" width="14" customWidth="1"/>
    <col min="4343" max="4343" width="12.85546875" customWidth="1"/>
    <col min="4344" max="4344" width="15" customWidth="1"/>
    <col min="4345" max="4345" width="14.5703125" customWidth="1"/>
    <col min="4346" max="4346" width="13.42578125" customWidth="1"/>
    <col min="4347" max="4347" width="15" customWidth="1"/>
    <col min="4348" max="4348" width="14.42578125" customWidth="1"/>
    <col min="4349" max="4349" width="28.42578125" customWidth="1"/>
    <col min="4557" max="4557" width="19.7109375" customWidth="1"/>
    <col min="4558" max="4558" width="18.42578125" customWidth="1"/>
    <col min="4559" max="4559" width="15.85546875" customWidth="1"/>
    <col min="4560" max="4560" width="25" customWidth="1"/>
    <col min="4561" max="4561" width="31" customWidth="1"/>
    <col min="4562" max="4562" width="28.85546875" customWidth="1"/>
    <col min="4563" max="4563" width="18.5703125" customWidth="1"/>
    <col min="4564" max="4564" width="14" customWidth="1"/>
    <col min="4565" max="4565" width="15.140625" customWidth="1"/>
    <col min="4568" max="4570" width="8.28515625" customWidth="1"/>
    <col min="4573" max="4575" width="7.85546875" customWidth="1"/>
    <col min="4578" max="4580" width="8" customWidth="1"/>
    <col min="4583" max="4585" width="8" customWidth="1"/>
    <col min="4588" max="4590" width="7.85546875" customWidth="1"/>
    <col min="4593" max="4593" width="12.5703125" customWidth="1"/>
    <col min="4594" max="4594" width="15.7109375" customWidth="1"/>
    <col min="4595" max="4595" width="14.85546875" customWidth="1"/>
    <col min="4596" max="4596" width="13.5703125" customWidth="1"/>
    <col min="4597" max="4597" width="14.7109375" customWidth="1"/>
    <col min="4598" max="4598" width="14" customWidth="1"/>
    <col min="4599" max="4599" width="12.85546875" customWidth="1"/>
    <col min="4600" max="4600" width="15" customWidth="1"/>
    <col min="4601" max="4601" width="14.5703125" customWidth="1"/>
    <col min="4602" max="4602" width="13.42578125" customWidth="1"/>
    <col min="4603" max="4603" width="15" customWidth="1"/>
    <col min="4604" max="4604" width="14.42578125" customWidth="1"/>
    <col min="4605" max="4605" width="28.42578125" customWidth="1"/>
    <col min="4813" max="4813" width="19.7109375" customWidth="1"/>
    <col min="4814" max="4814" width="18.42578125" customWidth="1"/>
    <col min="4815" max="4815" width="15.85546875" customWidth="1"/>
    <col min="4816" max="4816" width="25" customWidth="1"/>
    <col min="4817" max="4817" width="31" customWidth="1"/>
    <col min="4818" max="4818" width="28.85546875" customWidth="1"/>
    <col min="4819" max="4819" width="18.5703125" customWidth="1"/>
    <col min="4820" max="4820" width="14" customWidth="1"/>
    <col min="4821" max="4821" width="15.140625" customWidth="1"/>
    <col min="4824" max="4826" width="8.28515625" customWidth="1"/>
    <col min="4829" max="4831" width="7.85546875" customWidth="1"/>
    <col min="4834" max="4836" width="8" customWidth="1"/>
    <col min="4839" max="4841" width="8" customWidth="1"/>
    <col min="4844" max="4846" width="7.85546875" customWidth="1"/>
    <col min="4849" max="4849" width="12.5703125" customWidth="1"/>
    <col min="4850" max="4850" width="15.7109375" customWidth="1"/>
    <col min="4851" max="4851" width="14.85546875" customWidth="1"/>
    <col min="4852" max="4852" width="13.5703125" customWidth="1"/>
    <col min="4853" max="4853" width="14.7109375" customWidth="1"/>
    <col min="4854" max="4854" width="14" customWidth="1"/>
    <col min="4855" max="4855" width="12.85546875" customWidth="1"/>
    <col min="4856" max="4856" width="15" customWidth="1"/>
    <col min="4857" max="4857" width="14.5703125" customWidth="1"/>
    <col min="4858" max="4858" width="13.42578125" customWidth="1"/>
    <col min="4859" max="4859" width="15" customWidth="1"/>
    <col min="4860" max="4860" width="14.42578125" customWidth="1"/>
    <col min="4861" max="4861" width="28.42578125" customWidth="1"/>
    <col min="5069" max="5069" width="19.7109375" customWidth="1"/>
    <col min="5070" max="5070" width="18.42578125" customWidth="1"/>
    <col min="5071" max="5071" width="15.85546875" customWidth="1"/>
    <col min="5072" max="5072" width="25" customWidth="1"/>
    <col min="5073" max="5073" width="31" customWidth="1"/>
    <col min="5074" max="5074" width="28.85546875" customWidth="1"/>
    <col min="5075" max="5075" width="18.5703125" customWidth="1"/>
    <col min="5076" max="5076" width="14" customWidth="1"/>
    <col min="5077" max="5077" width="15.140625" customWidth="1"/>
    <col min="5080" max="5082" width="8.28515625" customWidth="1"/>
    <col min="5085" max="5087" width="7.85546875" customWidth="1"/>
    <col min="5090" max="5092" width="8" customWidth="1"/>
    <col min="5095" max="5097" width="8" customWidth="1"/>
    <col min="5100" max="5102" width="7.85546875" customWidth="1"/>
    <col min="5105" max="5105" width="12.5703125" customWidth="1"/>
    <col min="5106" max="5106" width="15.7109375" customWidth="1"/>
    <col min="5107" max="5107" width="14.85546875" customWidth="1"/>
    <col min="5108" max="5108" width="13.5703125" customWidth="1"/>
    <col min="5109" max="5109" width="14.7109375" customWidth="1"/>
    <col min="5110" max="5110" width="14" customWidth="1"/>
    <col min="5111" max="5111" width="12.85546875" customWidth="1"/>
    <col min="5112" max="5112" width="15" customWidth="1"/>
    <col min="5113" max="5113" width="14.5703125" customWidth="1"/>
    <col min="5114" max="5114" width="13.42578125" customWidth="1"/>
    <col min="5115" max="5115" width="15" customWidth="1"/>
    <col min="5116" max="5116" width="14.42578125" customWidth="1"/>
    <col min="5117" max="5117" width="28.42578125" customWidth="1"/>
    <col min="5325" max="5325" width="19.7109375" customWidth="1"/>
    <col min="5326" max="5326" width="18.42578125" customWidth="1"/>
    <col min="5327" max="5327" width="15.85546875" customWidth="1"/>
    <col min="5328" max="5328" width="25" customWidth="1"/>
    <col min="5329" max="5329" width="31" customWidth="1"/>
    <col min="5330" max="5330" width="28.85546875" customWidth="1"/>
    <col min="5331" max="5331" width="18.5703125" customWidth="1"/>
    <col min="5332" max="5332" width="14" customWidth="1"/>
    <col min="5333" max="5333" width="15.140625" customWidth="1"/>
    <col min="5336" max="5338" width="8.28515625" customWidth="1"/>
    <col min="5341" max="5343" width="7.85546875" customWidth="1"/>
    <col min="5346" max="5348" width="8" customWidth="1"/>
    <col min="5351" max="5353" width="8" customWidth="1"/>
    <col min="5356" max="5358" width="7.85546875" customWidth="1"/>
    <col min="5361" max="5361" width="12.5703125" customWidth="1"/>
    <col min="5362" max="5362" width="15.7109375" customWidth="1"/>
    <col min="5363" max="5363" width="14.85546875" customWidth="1"/>
    <col min="5364" max="5364" width="13.5703125" customWidth="1"/>
    <col min="5365" max="5365" width="14.7109375" customWidth="1"/>
    <col min="5366" max="5366" width="14" customWidth="1"/>
    <col min="5367" max="5367" width="12.85546875" customWidth="1"/>
    <col min="5368" max="5368" width="15" customWidth="1"/>
    <col min="5369" max="5369" width="14.5703125" customWidth="1"/>
    <col min="5370" max="5370" width="13.42578125" customWidth="1"/>
    <col min="5371" max="5371" width="15" customWidth="1"/>
    <col min="5372" max="5372" width="14.42578125" customWidth="1"/>
    <col min="5373" max="5373" width="28.42578125" customWidth="1"/>
    <col min="5581" max="5581" width="19.7109375" customWidth="1"/>
    <col min="5582" max="5582" width="18.42578125" customWidth="1"/>
    <col min="5583" max="5583" width="15.85546875" customWidth="1"/>
    <col min="5584" max="5584" width="25" customWidth="1"/>
    <col min="5585" max="5585" width="31" customWidth="1"/>
    <col min="5586" max="5586" width="28.85546875" customWidth="1"/>
    <col min="5587" max="5587" width="18.5703125" customWidth="1"/>
    <col min="5588" max="5588" width="14" customWidth="1"/>
    <col min="5589" max="5589" width="15.140625" customWidth="1"/>
    <col min="5592" max="5594" width="8.28515625" customWidth="1"/>
    <col min="5597" max="5599" width="7.85546875" customWidth="1"/>
    <col min="5602" max="5604" width="8" customWidth="1"/>
    <col min="5607" max="5609" width="8" customWidth="1"/>
    <col min="5612" max="5614" width="7.85546875" customWidth="1"/>
    <col min="5617" max="5617" width="12.5703125" customWidth="1"/>
    <col min="5618" max="5618" width="15.7109375" customWidth="1"/>
    <col min="5619" max="5619" width="14.85546875" customWidth="1"/>
    <col min="5620" max="5620" width="13.5703125" customWidth="1"/>
    <col min="5621" max="5621" width="14.7109375" customWidth="1"/>
    <col min="5622" max="5622" width="14" customWidth="1"/>
    <col min="5623" max="5623" width="12.85546875" customWidth="1"/>
    <col min="5624" max="5624" width="15" customWidth="1"/>
    <col min="5625" max="5625" width="14.5703125" customWidth="1"/>
    <col min="5626" max="5626" width="13.42578125" customWidth="1"/>
    <col min="5627" max="5627" width="15" customWidth="1"/>
    <col min="5628" max="5628" width="14.42578125" customWidth="1"/>
    <col min="5629" max="5629" width="28.42578125" customWidth="1"/>
    <col min="5837" max="5837" width="19.7109375" customWidth="1"/>
    <col min="5838" max="5838" width="18.42578125" customWidth="1"/>
    <col min="5839" max="5839" width="15.85546875" customWidth="1"/>
    <col min="5840" max="5840" width="25" customWidth="1"/>
    <col min="5841" max="5841" width="31" customWidth="1"/>
    <col min="5842" max="5842" width="28.85546875" customWidth="1"/>
    <col min="5843" max="5843" width="18.5703125" customWidth="1"/>
    <col min="5844" max="5844" width="14" customWidth="1"/>
    <col min="5845" max="5845" width="15.140625" customWidth="1"/>
    <col min="5848" max="5850" width="8.28515625" customWidth="1"/>
    <col min="5853" max="5855" width="7.85546875" customWidth="1"/>
    <col min="5858" max="5860" width="8" customWidth="1"/>
    <col min="5863" max="5865" width="8" customWidth="1"/>
    <col min="5868" max="5870" width="7.85546875" customWidth="1"/>
    <col min="5873" max="5873" width="12.5703125" customWidth="1"/>
    <col min="5874" max="5874" width="15.7109375" customWidth="1"/>
    <col min="5875" max="5875" width="14.85546875" customWidth="1"/>
    <col min="5876" max="5876" width="13.5703125" customWidth="1"/>
    <col min="5877" max="5877" width="14.7109375" customWidth="1"/>
    <col min="5878" max="5878" width="14" customWidth="1"/>
    <col min="5879" max="5879" width="12.85546875" customWidth="1"/>
    <col min="5880" max="5880" width="15" customWidth="1"/>
    <col min="5881" max="5881" width="14.5703125" customWidth="1"/>
    <col min="5882" max="5882" width="13.42578125" customWidth="1"/>
    <col min="5883" max="5883" width="15" customWidth="1"/>
    <col min="5884" max="5884" width="14.42578125" customWidth="1"/>
    <col min="5885" max="5885" width="28.42578125" customWidth="1"/>
    <col min="6093" max="6093" width="19.7109375" customWidth="1"/>
    <col min="6094" max="6094" width="18.42578125" customWidth="1"/>
    <col min="6095" max="6095" width="15.85546875" customWidth="1"/>
    <col min="6096" max="6096" width="25" customWidth="1"/>
    <col min="6097" max="6097" width="31" customWidth="1"/>
    <col min="6098" max="6098" width="28.85546875" customWidth="1"/>
    <col min="6099" max="6099" width="18.5703125" customWidth="1"/>
    <col min="6100" max="6100" width="14" customWidth="1"/>
    <col min="6101" max="6101" width="15.140625" customWidth="1"/>
    <col min="6104" max="6106" width="8.28515625" customWidth="1"/>
    <col min="6109" max="6111" width="7.85546875" customWidth="1"/>
    <col min="6114" max="6116" width="8" customWidth="1"/>
    <col min="6119" max="6121" width="8" customWidth="1"/>
    <col min="6124" max="6126" width="7.85546875" customWidth="1"/>
    <col min="6129" max="6129" width="12.5703125" customWidth="1"/>
    <col min="6130" max="6130" width="15.7109375" customWidth="1"/>
    <col min="6131" max="6131" width="14.85546875" customWidth="1"/>
    <col min="6132" max="6132" width="13.5703125" customWidth="1"/>
    <col min="6133" max="6133" width="14.7109375" customWidth="1"/>
    <col min="6134" max="6134" width="14" customWidth="1"/>
    <col min="6135" max="6135" width="12.85546875" customWidth="1"/>
    <col min="6136" max="6136" width="15" customWidth="1"/>
    <col min="6137" max="6137" width="14.5703125" customWidth="1"/>
    <col min="6138" max="6138" width="13.42578125" customWidth="1"/>
    <col min="6139" max="6139" width="15" customWidth="1"/>
    <col min="6140" max="6140" width="14.42578125" customWidth="1"/>
    <col min="6141" max="6141" width="28.42578125" customWidth="1"/>
    <col min="6349" max="6349" width="19.7109375" customWidth="1"/>
    <col min="6350" max="6350" width="18.42578125" customWidth="1"/>
    <col min="6351" max="6351" width="15.85546875" customWidth="1"/>
    <col min="6352" max="6352" width="25" customWidth="1"/>
    <col min="6353" max="6353" width="31" customWidth="1"/>
    <col min="6354" max="6354" width="28.85546875" customWidth="1"/>
    <col min="6355" max="6355" width="18.5703125" customWidth="1"/>
    <col min="6356" max="6356" width="14" customWidth="1"/>
    <col min="6357" max="6357" width="15.140625" customWidth="1"/>
    <col min="6360" max="6362" width="8.28515625" customWidth="1"/>
    <col min="6365" max="6367" width="7.85546875" customWidth="1"/>
    <col min="6370" max="6372" width="8" customWidth="1"/>
    <col min="6375" max="6377" width="8" customWidth="1"/>
    <col min="6380" max="6382" width="7.85546875" customWidth="1"/>
    <col min="6385" max="6385" width="12.5703125" customWidth="1"/>
    <col min="6386" max="6386" width="15.7109375" customWidth="1"/>
    <col min="6387" max="6387" width="14.85546875" customWidth="1"/>
    <col min="6388" max="6388" width="13.5703125" customWidth="1"/>
    <col min="6389" max="6389" width="14.7109375" customWidth="1"/>
    <col min="6390" max="6390" width="14" customWidth="1"/>
    <col min="6391" max="6391" width="12.85546875" customWidth="1"/>
    <col min="6392" max="6392" width="15" customWidth="1"/>
    <col min="6393" max="6393" width="14.5703125" customWidth="1"/>
    <col min="6394" max="6394" width="13.42578125" customWidth="1"/>
    <col min="6395" max="6395" width="15" customWidth="1"/>
    <col min="6396" max="6396" width="14.42578125" customWidth="1"/>
    <col min="6397" max="6397" width="28.42578125" customWidth="1"/>
    <col min="6605" max="6605" width="19.7109375" customWidth="1"/>
    <col min="6606" max="6606" width="18.42578125" customWidth="1"/>
    <col min="6607" max="6607" width="15.85546875" customWidth="1"/>
    <col min="6608" max="6608" width="25" customWidth="1"/>
    <col min="6609" max="6609" width="31" customWidth="1"/>
    <col min="6610" max="6610" width="28.85546875" customWidth="1"/>
    <col min="6611" max="6611" width="18.5703125" customWidth="1"/>
    <col min="6612" max="6612" width="14" customWidth="1"/>
    <col min="6613" max="6613" width="15.140625" customWidth="1"/>
    <col min="6616" max="6618" width="8.28515625" customWidth="1"/>
    <col min="6621" max="6623" width="7.85546875" customWidth="1"/>
    <col min="6626" max="6628" width="8" customWidth="1"/>
    <col min="6631" max="6633" width="8" customWidth="1"/>
    <col min="6636" max="6638" width="7.85546875" customWidth="1"/>
    <col min="6641" max="6641" width="12.5703125" customWidth="1"/>
    <col min="6642" max="6642" width="15.7109375" customWidth="1"/>
    <col min="6643" max="6643" width="14.85546875" customWidth="1"/>
    <col min="6644" max="6644" width="13.5703125" customWidth="1"/>
    <col min="6645" max="6645" width="14.7109375" customWidth="1"/>
    <col min="6646" max="6646" width="14" customWidth="1"/>
    <col min="6647" max="6647" width="12.85546875" customWidth="1"/>
    <col min="6648" max="6648" width="15" customWidth="1"/>
    <col min="6649" max="6649" width="14.5703125" customWidth="1"/>
    <col min="6650" max="6650" width="13.42578125" customWidth="1"/>
    <col min="6651" max="6651" width="15" customWidth="1"/>
    <col min="6652" max="6652" width="14.42578125" customWidth="1"/>
    <col min="6653" max="6653" width="28.42578125" customWidth="1"/>
    <col min="6861" max="6861" width="19.7109375" customWidth="1"/>
    <col min="6862" max="6862" width="18.42578125" customWidth="1"/>
    <col min="6863" max="6863" width="15.85546875" customWidth="1"/>
    <col min="6864" max="6864" width="25" customWidth="1"/>
    <col min="6865" max="6865" width="31" customWidth="1"/>
    <col min="6866" max="6866" width="28.85546875" customWidth="1"/>
    <col min="6867" max="6867" width="18.5703125" customWidth="1"/>
    <col min="6868" max="6868" width="14" customWidth="1"/>
    <col min="6869" max="6869" width="15.140625" customWidth="1"/>
    <col min="6872" max="6874" width="8.28515625" customWidth="1"/>
    <col min="6877" max="6879" width="7.85546875" customWidth="1"/>
    <col min="6882" max="6884" width="8" customWidth="1"/>
    <col min="6887" max="6889" width="8" customWidth="1"/>
    <col min="6892" max="6894" width="7.85546875" customWidth="1"/>
    <col min="6897" max="6897" width="12.5703125" customWidth="1"/>
    <col min="6898" max="6898" width="15.7109375" customWidth="1"/>
    <col min="6899" max="6899" width="14.85546875" customWidth="1"/>
    <col min="6900" max="6900" width="13.5703125" customWidth="1"/>
    <col min="6901" max="6901" width="14.7109375" customWidth="1"/>
    <col min="6902" max="6902" width="14" customWidth="1"/>
    <col min="6903" max="6903" width="12.85546875" customWidth="1"/>
    <col min="6904" max="6904" width="15" customWidth="1"/>
    <col min="6905" max="6905" width="14.5703125" customWidth="1"/>
    <col min="6906" max="6906" width="13.42578125" customWidth="1"/>
    <col min="6907" max="6907" width="15" customWidth="1"/>
    <col min="6908" max="6908" width="14.42578125" customWidth="1"/>
    <col min="6909" max="6909" width="28.42578125" customWidth="1"/>
    <col min="7117" max="7117" width="19.7109375" customWidth="1"/>
    <col min="7118" max="7118" width="18.42578125" customWidth="1"/>
    <col min="7119" max="7119" width="15.85546875" customWidth="1"/>
    <col min="7120" max="7120" width="25" customWidth="1"/>
    <col min="7121" max="7121" width="31" customWidth="1"/>
    <col min="7122" max="7122" width="28.85546875" customWidth="1"/>
    <col min="7123" max="7123" width="18.5703125" customWidth="1"/>
    <col min="7124" max="7124" width="14" customWidth="1"/>
    <col min="7125" max="7125" width="15.140625" customWidth="1"/>
    <col min="7128" max="7130" width="8.28515625" customWidth="1"/>
    <col min="7133" max="7135" width="7.85546875" customWidth="1"/>
    <col min="7138" max="7140" width="8" customWidth="1"/>
    <col min="7143" max="7145" width="8" customWidth="1"/>
    <col min="7148" max="7150" width="7.85546875" customWidth="1"/>
    <col min="7153" max="7153" width="12.5703125" customWidth="1"/>
    <col min="7154" max="7154" width="15.7109375" customWidth="1"/>
    <col min="7155" max="7155" width="14.85546875" customWidth="1"/>
    <col min="7156" max="7156" width="13.5703125" customWidth="1"/>
    <col min="7157" max="7157" width="14.7109375" customWidth="1"/>
    <col min="7158" max="7158" width="14" customWidth="1"/>
    <col min="7159" max="7159" width="12.85546875" customWidth="1"/>
    <col min="7160" max="7160" width="15" customWidth="1"/>
    <col min="7161" max="7161" width="14.5703125" customWidth="1"/>
    <col min="7162" max="7162" width="13.42578125" customWidth="1"/>
    <col min="7163" max="7163" width="15" customWidth="1"/>
    <col min="7164" max="7164" width="14.42578125" customWidth="1"/>
    <col min="7165" max="7165" width="28.42578125" customWidth="1"/>
    <col min="7373" max="7373" width="19.7109375" customWidth="1"/>
    <col min="7374" max="7374" width="18.42578125" customWidth="1"/>
    <col min="7375" max="7375" width="15.85546875" customWidth="1"/>
    <col min="7376" max="7376" width="25" customWidth="1"/>
    <col min="7377" max="7377" width="31" customWidth="1"/>
    <col min="7378" max="7378" width="28.85546875" customWidth="1"/>
    <col min="7379" max="7379" width="18.5703125" customWidth="1"/>
    <col min="7380" max="7380" width="14" customWidth="1"/>
    <col min="7381" max="7381" width="15.140625" customWidth="1"/>
    <col min="7384" max="7386" width="8.28515625" customWidth="1"/>
    <col min="7389" max="7391" width="7.85546875" customWidth="1"/>
    <col min="7394" max="7396" width="8" customWidth="1"/>
    <col min="7399" max="7401" width="8" customWidth="1"/>
    <col min="7404" max="7406" width="7.85546875" customWidth="1"/>
    <col min="7409" max="7409" width="12.5703125" customWidth="1"/>
    <col min="7410" max="7410" width="15.7109375" customWidth="1"/>
    <col min="7411" max="7411" width="14.85546875" customWidth="1"/>
    <col min="7412" max="7412" width="13.5703125" customWidth="1"/>
    <col min="7413" max="7413" width="14.7109375" customWidth="1"/>
    <col min="7414" max="7414" width="14" customWidth="1"/>
    <col min="7415" max="7415" width="12.85546875" customWidth="1"/>
    <col min="7416" max="7416" width="15" customWidth="1"/>
    <col min="7417" max="7417" width="14.5703125" customWidth="1"/>
    <col min="7418" max="7418" width="13.42578125" customWidth="1"/>
    <col min="7419" max="7419" width="15" customWidth="1"/>
    <col min="7420" max="7420" width="14.42578125" customWidth="1"/>
    <col min="7421" max="7421" width="28.42578125" customWidth="1"/>
    <col min="7629" max="7629" width="19.7109375" customWidth="1"/>
    <col min="7630" max="7630" width="18.42578125" customWidth="1"/>
    <col min="7631" max="7631" width="15.85546875" customWidth="1"/>
    <col min="7632" max="7632" width="25" customWidth="1"/>
    <col min="7633" max="7633" width="31" customWidth="1"/>
    <col min="7634" max="7634" width="28.85546875" customWidth="1"/>
    <col min="7635" max="7635" width="18.5703125" customWidth="1"/>
    <col min="7636" max="7636" width="14" customWidth="1"/>
    <col min="7637" max="7637" width="15.140625" customWidth="1"/>
    <col min="7640" max="7642" width="8.28515625" customWidth="1"/>
    <col min="7645" max="7647" width="7.85546875" customWidth="1"/>
    <col min="7650" max="7652" width="8" customWidth="1"/>
    <col min="7655" max="7657" width="8" customWidth="1"/>
    <col min="7660" max="7662" width="7.85546875" customWidth="1"/>
    <col min="7665" max="7665" width="12.5703125" customWidth="1"/>
    <col min="7666" max="7666" width="15.7109375" customWidth="1"/>
    <col min="7667" max="7667" width="14.85546875" customWidth="1"/>
    <col min="7668" max="7668" width="13.5703125" customWidth="1"/>
    <col min="7669" max="7669" width="14.7109375" customWidth="1"/>
    <col min="7670" max="7670" width="14" customWidth="1"/>
    <col min="7671" max="7671" width="12.85546875" customWidth="1"/>
    <col min="7672" max="7672" width="15" customWidth="1"/>
    <col min="7673" max="7673" width="14.5703125" customWidth="1"/>
    <col min="7674" max="7674" width="13.42578125" customWidth="1"/>
    <col min="7675" max="7675" width="15" customWidth="1"/>
    <col min="7676" max="7676" width="14.42578125" customWidth="1"/>
    <col min="7677" max="7677" width="28.42578125" customWidth="1"/>
    <col min="7885" max="7885" width="19.7109375" customWidth="1"/>
    <col min="7886" max="7886" width="18.42578125" customWidth="1"/>
    <col min="7887" max="7887" width="15.85546875" customWidth="1"/>
    <col min="7888" max="7888" width="25" customWidth="1"/>
    <col min="7889" max="7889" width="31" customWidth="1"/>
    <col min="7890" max="7890" width="28.85546875" customWidth="1"/>
    <col min="7891" max="7891" width="18.5703125" customWidth="1"/>
    <col min="7892" max="7892" width="14" customWidth="1"/>
    <col min="7893" max="7893" width="15.140625" customWidth="1"/>
    <col min="7896" max="7898" width="8.28515625" customWidth="1"/>
    <col min="7901" max="7903" width="7.85546875" customWidth="1"/>
    <col min="7906" max="7908" width="8" customWidth="1"/>
    <col min="7911" max="7913" width="8" customWidth="1"/>
    <col min="7916" max="7918" width="7.85546875" customWidth="1"/>
    <col min="7921" max="7921" width="12.5703125" customWidth="1"/>
    <col min="7922" max="7922" width="15.7109375" customWidth="1"/>
    <col min="7923" max="7923" width="14.85546875" customWidth="1"/>
    <col min="7924" max="7924" width="13.5703125" customWidth="1"/>
    <col min="7925" max="7925" width="14.7109375" customWidth="1"/>
    <col min="7926" max="7926" width="14" customWidth="1"/>
    <col min="7927" max="7927" width="12.85546875" customWidth="1"/>
    <col min="7928" max="7928" width="15" customWidth="1"/>
    <col min="7929" max="7929" width="14.5703125" customWidth="1"/>
    <col min="7930" max="7930" width="13.42578125" customWidth="1"/>
    <col min="7931" max="7931" width="15" customWidth="1"/>
    <col min="7932" max="7932" width="14.42578125" customWidth="1"/>
    <col min="7933" max="7933" width="28.42578125" customWidth="1"/>
    <col min="8141" max="8141" width="19.7109375" customWidth="1"/>
    <col min="8142" max="8142" width="18.42578125" customWidth="1"/>
    <col min="8143" max="8143" width="15.85546875" customWidth="1"/>
    <col min="8144" max="8144" width="25" customWidth="1"/>
    <col min="8145" max="8145" width="31" customWidth="1"/>
    <col min="8146" max="8146" width="28.85546875" customWidth="1"/>
    <col min="8147" max="8147" width="18.5703125" customWidth="1"/>
    <col min="8148" max="8148" width="14" customWidth="1"/>
    <col min="8149" max="8149" width="15.140625" customWidth="1"/>
    <col min="8152" max="8154" width="8.28515625" customWidth="1"/>
    <col min="8157" max="8159" width="7.85546875" customWidth="1"/>
    <col min="8162" max="8164" width="8" customWidth="1"/>
    <col min="8167" max="8169" width="8" customWidth="1"/>
    <col min="8172" max="8174" width="7.85546875" customWidth="1"/>
    <col min="8177" max="8177" width="12.5703125" customWidth="1"/>
    <col min="8178" max="8178" width="15.7109375" customWidth="1"/>
    <col min="8179" max="8179" width="14.85546875" customWidth="1"/>
    <col min="8180" max="8180" width="13.5703125" customWidth="1"/>
    <col min="8181" max="8181" width="14.7109375" customWidth="1"/>
    <col min="8182" max="8182" width="14" customWidth="1"/>
    <col min="8183" max="8183" width="12.85546875" customWidth="1"/>
    <col min="8184" max="8184" width="15" customWidth="1"/>
    <col min="8185" max="8185" width="14.5703125" customWidth="1"/>
    <col min="8186" max="8186" width="13.42578125" customWidth="1"/>
    <col min="8187" max="8187" width="15" customWidth="1"/>
    <col min="8188" max="8188" width="14.42578125" customWidth="1"/>
    <col min="8189" max="8189" width="28.42578125" customWidth="1"/>
    <col min="8397" max="8397" width="19.7109375" customWidth="1"/>
    <col min="8398" max="8398" width="18.42578125" customWidth="1"/>
    <col min="8399" max="8399" width="15.85546875" customWidth="1"/>
    <col min="8400" max="8400" width="25" customWidth="1"/>
    <col min="8401" max="8401" width="31" customWidth="1"/>
    <col min="8402" max="8402" width="28.85546875" customWidth="1"/>
    <col min="8403" max="8403" width="18.5703125" customWidth="1"/>
    <col min="8404" max="8404" width="14" customWidth="1"/>
    <col min="8405" max="8405" width="15.140625" customWidth="1"/>
    <col min="8408" max="8410" width="8.28515625" customWidth="1"/>
    <col min="8413" max="8415" width="7.85546875" customWidth="1"/>
    <col min="8418" max="8420" width="8" customWidth="1"/>
    <col min="8423" max="8425" width="8" customWidth="1"/>
    <col min="8428" max="8430" width="7.85546875" customWidth="1"/>
    <col min="8433" max="8433" width="12.5703125" customWidth="1"/>
    <col min="8434" max="8434" width="15.7109375" customWidth="1"/>
    <col min="8435" max="8435" width="14.85546875" customWidth="1"/>
    <col min="8436" max="8436" width="13.5703125" customWidth="1"/>
    <col min="8437" max="8437" width="14.7109375" customWidth="1"/>
    <col min="8438" max="8438" width="14" customWidth="1"/>
    <col min="8439" max="8439" width="12.85546875" customWidth="1"/>
    <col min="8440" max="8440" width="15" customWidth="1"/>
    <col min="8441" max="8441" width="14.5703125" customWidth="1"/>
    <col min="8442" max="8442" width="13.42578125" customWidth="1"/>
    <col min="8443" max="8443" width="15" customWidth="1"/>
    <col min="8444" max="8444" width="14.42578125" customWidth="1"/>
    <col min="8445" max="8445" width="28.42578125" customWidth="1"/>
    <col min="8653" max="8653" width="19.7109375" customWidth="1"/>
    <col min="8654" max="8654" width="18.42578125" customWidth="1"/>
    <col min="8655" max="8655" width="15.85546875" customWidth="1"/>
    <col min="8656" max="8656" width="25" customWidth="1"/>
    <col min="8657" max="8657" width="31" customWidth="1"/>
    <col min="8658" max="8658" width="28.85546875" customWidth="1"/>
    <col min="8659" max="8659" width="18.5703125" customWidth="1"/>
    <col min="8660" max="8660" width="14" customWidth="1"/>
    <col min="8661" max="8661" width="15.140625" customWidth="1"/>
    <col min="8664" max="8666" width="8.28515625" customWidth="1"/>
    <col min="8669" max="8671" width="7.85546875" customWidth="1"/>
    <col min="8674" max="8676" width="8" customWidth="1"/>
    <col min="8679" max="8681" width="8" customWidth="1"/>
    <col min="8684" max="8686" width="7.85546875" customWidth="1"/>
    <col min="8689" max="8689" width="12.5703125" customWidth="1"/>
    <col min="8690" max="8690" width="15.7109375" customWidth="1"/>
    <col min="8691" max="8691" width="14.85546875" customWidth="1"/>
    <col min="8692" max="8692" width="13.5703125" customWidth="1"/>
    <col min="8693" max="8693" width="14.7109375" customWidth="1"/>
    <col min="8694" max="8694" width="14" customWidth="1"/>
    <col min="8695" max="8695" width="12.85546875" customWidth="1"/>
    <col min="8696" max="8696" width="15" customWidth="1"/>
    <col min="8697" max="8697" width="14.5703125" customWidth="1"/>
    <col min="8698" max="8698" width="13.42578125" customWidth="1"/>
    <col min="8699" max="8699" width="15" customWidth="1"/>
    <col min="8700" max="8700" width="14.42578125" customWidth="1"/>
    <col min="8701" max="8701" width="28.42578125" customWidth="1"/>
    <col min="8909" max="8909" width="19.7109375" customWidth="1"/>
    <col min="8910" max="8910" width="18.42578125" customWidth="1"/>
    <col min="8911" max="8911" width="15.85546875" customWidth="1"/>
    <col min="8912" max="8912" width="25" customWidth="1"/>
    <col min="8913" max="8913" width="31" customWidth="1"/>
    <col min="8914" max="8914" width="28.85546875" customWidth="1"/>
    <col min="8915" max="8915" width="18.5703125" customWidth="1"/>
    <col min="8916" max="8916" width="14" customWidth="1"/>
    <col min="8917" max="8917" width="15.140625" customWidth="1"/>
    <col min="8920" max="8922" width="8.28515625" customWidth="1"/>
    <col min="8925" max="8927" width="7.85546875" customWidth="1"/>
    <col min="8930" max="8932" width="8" customWidth="1"/>
    <col min="8935" max="8937" width="8" customWidth="1"/>
    <col min="8940" max="8942" width="7.85546875" customWidth="1"/>
    <col min="8945" max="8945" width="12.5703125" customWidth="1"/>
    <col min="8946" max="8946" width="15.7109375" customWidth="1"/>
    <col min="8947" max="8947" width="14.85546875" customWidth="1"/>
    <col min="8948" max="8948" width="13.5703125" customWidth="1"/>
    <col min="8949" max="8949" width="14.7109375" customWidth="1"/>
    <col min="8950" max="8950" width="14" customWidth="1"/>
    <col min="8951" max="8951" width="12.85546875" customWidth="1"/>
    <col min="8952" max="8952" width="15" customWidth="1"/>
    <col min="8953" max="8953" width="14.5703125" customWidth="1"/>
    <col min="8954" max="8954" width="13.42578125" customWidth="1"/>
    <col min="8955" max="8955" width="15" customWidth="1"/>
    <col min="8956" max="8956" width="14.42578125" customWidth="1"/>
    <col min="8957" max="8957" width="28.42578125" customWidth="1"/>
    <col min="9165" max="9165" width="19.7109375" customWidth="1"/>
    <col min="9166" max="9166" width="18.42578125" customWidth="1"/>
    <col min="9167" max="9167" width="15.85546875" customWidth="1"/>
    <col min="9168" max="9168" width="25" customWidth="1"/>
    <col min="9169" max="9169" width="31" customWidth="1"/>
    <col min="9170" max="9170" width="28.85546875" customWidth="1"/>
    <col min="9171" max="9171" width="18.5703125" customWidth="1"/>
    <col min="9172" max="9172" width="14" customWidth="1"/>
    <col min="9173" max="9173" width="15.140625" customWidth="1"/>
    <col min="9176" max="9178" width="8.28515625" customWidth="1"/>
    <col min="9181" max="9183" width="7.85546875" customWidth="1"/>
    <col min="9186" max="9188" width="8" customWidth="1"/>
    <col min="9191" max="9193" width="8" customWidth="1"/>
    <col min="9196" max="9198" width="7.85546875" customWidth="1"/>
    <col min="9201" max="9201" width="12.5703125" customWidth="1"/>
    <col min="9202" max="9202" width="15.7109375" customWidth="1"/>
    <col min="9203" max="9203" width="14.85546875" customWidth="1"/>
    <col min="9204" max="9204" width="13.5703125" customWidth="1"/>
    <col min="9205" max="9205" width="14.7109375" customWidth="1"/>
    <col min="9206" max="9206" width="14" customWidth="1"/>
    <col min="9207" max="9207" width="12.85546875" customWidth="1"/>
    <col min="9208" max="9208" width="15" customWidth="1"/>
    <col min="9209" max="9209" width="14.5703125" customWidth="1"/>
    <col min="9210" max="9210" width="13.42578125" customWidth="1"/>
    <col min="9211" max="9211" width="15" customWidth="1"/>
    <col min="9212" max="9212" width="14.42578125" customWidth="1"/>
    <col min="9213" max="9213" width="28.42578125" customWidth="1"/>
    <col min="9421" max="9421" width="19.7109375" customWidth="1"/>
    <col min="9422" max="9422" width="18.42578125" customWidth="1"/>
    <col min="9423" max="9423" width="15.85546875" customWidth="1"/>
    <col min="9424" max="9424" width="25" customWidth="1"/>
    <col min="9425" max="9425" width="31" customWidth="1"/>
    <col min="9426" max="9426" width="28.85546875" customWidth="1"/>
    <col min="9427" max="9427" width="18.5703125" customWidth="1"/>
    <col min="9428" max="9428" width="14" customWidth="1"/>
    <col min="9429" max="9429" width="15.140625" customWidth="1"/>
    <col min="9432" max="9434" width="8.28515625" customWidth="1"/>
    <col min="9437" max="9439" width="7.85546875" customWidth="1"/>
    <col min="9442" max="9444" width="8" customWidth="1"/>
    <col min="9447" max="9449" width="8" customWidth="1"/>
    <col min="9452" max="9454" width="7.85546875" customWidth="1"/>
    <col min="9457" max="9457" width="12.5703125" customWidth="1"/>
    <col min="9458" max="9458" width="15.7109375" customWidth="1"/>
    <col min="9459" max="9459" width="14.85546875" customWidth="1"/>
    <col min="9460" max="9460" width="13.5703125" customWidth="1"/>
    <col min="9461" max="9461" width="14.7109375" customWidth="1"/>
    <col min="9462" max="9462" width="14" customWidth="1"/>
    <col min="9463" max="9463" width="12.85546875" customWidth="1"/>
    <col min="9464" max="9464" width="15" customWidth="1"/>
    <col min="9465" max="9465" width="14.5703125" customWidth="1"/>
    <col min="9466" max="9466" width="13.42578125" customWidth="1"/>
    <col min="9467" max="9467" width="15" customWidth="1"/>
    <col min="9468" max="9468" width="14.42578125" customWidth="1"/>
    <col min="9469" max="9469" width="28.42578125" customWidth="1"/>
    <col min="9677" max="9677" width="19.7109375" customWidth="1"/>
    <col min="9678" max="9678" width="18.42578125" customWidth="1"/>
    <col min="9679" max="9679" width="15.85546875" customWidth="1"/>
    <col min="9680" max="9680" width="25" customWidth="1"/>
    <col min="9681" max="9681" width="31" customWidth="1"/>
    <col min="9682" max="9682" width="28.85546875" customWidth="1"/>
    <col min="9683" max="9683" width="18.5703125" customWidth="1"/>
    <col min="9684" max="9684" width="14" customWidth="1"/>
    <col min="9685" max="9685" width="15.140625" customWidth="1"/>
    <col min="9688" max="9690" width="8.28515625" customWidth="1"/>
    <col min="9693" max="9695" width="7.85546875" customWidth="1"/>
    <col min="9698" max="9700" width="8" customWidth="1"/>
    <col min="9703" max="9705" width="8" customWidth="1"/>
    <col min="9708" max="9710" width="7.85546875" customWidth="1"/>
    <col min="9713" max="9713" width="12.5703125" customWidth="1"/>
    <col min="9714" max="9714" width="15.7109375" customWidth="1"/>
    <col min="9715" max="9715" width="14.85546875" customWidth="1"/>
    <col min="9716" max="9716" width="13.5703125" customWidth="1"/>
    <col min="9717" max="9717" width="14.7109375" customWidth="1"/>
    <col min="9718" max="9718" width="14" customWidth="1"/>
    <col min="9719" max="9719" width="12.85546875" customWidth="1"/>
    <col min="9720" max="9720" width="15" customWidth="1"/>
    <col min="9721" max="9721" width="14.5703125" customWidth="1"/>
    <col min="9722" max="9722" width="13.42578125" customWidth="1"/>
    <col min="9723" max="9723" width="15" customWidth="1"/>
    <col min="9724" max="9724" width="14.42578125" customWidth="1"/>
    <col min="9725" max="9725" width="28.42578125" customWidth="1"/>
    <col min="9933" max="9933" width="19.7109375" customWidth="1"/>
    <col min="9934" max="9934" width="18.42578125" customWidth="1"/>
    <col min="9935" max="9935" width="15.85546875" customWidth="1"/>
    <col min="9936" max="9936" width="25" customWidth="1"/>
    <col min="9937" max="9937" width="31" customWidth="1"/>
    <col min="9938" max="9938" width="28.85546875" customWidth="1"/>
    <col min="9939" max="9939" width="18.5703125" customWidth="1"/>
    <col min="9940" max="9940" width="14" customWidth="1"/>
    <col min="9941" max="9941" width="15.140625" customWidth="1"/>
    <col min="9944" max="9946" width="8.28515625" customWidth="1"/>
    <col min="9949" max="9951" width="7.85546875" customWidth="1"/>
    <col min="9954" max="9956" width="8" customWidth="1"/>
    <col min="9959" max="9961" width="8" customWidth="1"/>
    <col min="9964" max="9966" width="7.85546875" customWidth="1"/>
    <col min="9969" max="9969" width="12.5703125" customWidth="1"/>
    <col min="9970" max="9970" width="15.7109375" customWidth="1"/>
    <col min="9971" max="9971" width="14.85546875" customWidth="1"/>
    <col min="9972" max="9972" width="13.5703125" customWidth="1"/>
    <col min="9973" max="9973" width="14.7109375" customWidth="1"/>
    <col min="9974" max="9974" width="14" customWidth="1"/>
    <col min="9975" max="9975" width="12.85546875" customWidth="1"/>
    <col min="9976" max="9976" width="15" customWidth="1"/>
    <col min="9977" max="9977" width="14.5703125" customWidth="1"/>
    <col min="9978" max="9978" width="13.42578125" customWidth="1"/>
    <col min="9979" max="9979" width="15" customWidth="1"/>
    <col min="9980" max="9980" width="14.42578125" customWidth="1"/>
    <col min="9981" max="9981" width="28.42578125" customWidth="1"/>
    <col min="10189" max="10189" width="19.7109375" customWidth="1"/>
    <col min="10190" max="10190" width="18.42578125" customWidth="1"/>
    <col min="10191" max="10191" width="15.85546875" customWidth="1"/>
    <col min="10192" max="10192" width="25" customWidth="1"/>
    <col min="10193" max="10193" width="31" customWidth="1"/>
    <col min="10194" max="10194" width="28.85546875" customWidth="1"/>
    <col min="10195" max="10195" width="18.5703125" customWidth="1"/>
    <col min="10196" max="10196" width="14" customWidth="1"/>
    <col min="10197" max="10197" width="15.140625" customWidth="1"/>
    <col min="10200" max="10202" width="8.28515625" customWidth="1"/>
    <col min="10205" max="10207" width="7.85546875" customWidth="1"/>
    <col min="10210" max="10212" width="8" customWidth="1"/>
    <col min="10215" max="10217" width="8" customWidth="1"/>
    <col min="10220" max="10222" width="7.85546875" customWidth="1"/>
    <col min="10225" max="10225" width="12.5703125" customWidth="1"/>
    <col min="10226" max="10226" width="15.7109375" customWidth="1"/>
    <col min="10227" max="10227" width="14.85546875" customWidth="1"/>
    <col min="10228" max="10228" width="13.5703125" customWidth="1"/>
    <col min="10229" max="10229" width="14.7109375" customWidth="1"/>
    <col min="10230" max="10230" width="14" customWidth="1"/>
    <col min="10231" max="10231" width="12.85546875" customWidth="1"/>
    <col min="10232" max="10232" width="15" customWidth="1"/>
    <col min="10233" max="10233" width="14.5703125" customWidth="1"/>
    <col min="10234" max="10234" width="13.42578125" customWidth="1"/>
    <col min="10235" max="10235" width="15" customWidth="1"/>
    <col min="10236" max="10236" width="14.42578125" customWidth="1"/>
    <col min="10237" max="10237" width="28.42578125" customWidth="1"/>
    <col min="10445" max="10445" width="19.7109375" customWidth="1"/>
    <col min="10446" max="10446" width="18.42578125" customWidth="1"/>
    <col min="10447" max="10447" width="15.85546875" customWidth="1"/>
    <col min="10448" max="10448" width="25" customWidth="1"/>
    <col min="10449" max="10449" width="31" customWidth="1"/>
    <col min="10450" max="10450" width="28.85546875" customWidth="1"/>
    <col min="10451" max="10451" width="18.5703125" customWidth="1"/>
    <col min="10452" max="10452" width="14" customWidth="1"/>
    <col min="10453" max="10453" width="15.140625" customWidth="1"/>
    <col min="10456" max="10458" width="8.28515625" customWidth="1"/>
    <col min="10461" max="10463" width="7.85546875" customWidth="1"/>
    <col min="10466" max="10468" width="8" customWidth="1"/>
    <col min="10471" max="10473" width="8" customWidth="1"/>
    <col min="10476" max="10478" width="7.85546875" customWidth="1"/>
    <col min="10481" max="10481" width="12.5703125" customWidth="1"/>
    <col min="10482" max="10482" width="15.7109375" customWidth="1"/>
    <col min="10483" max="10483" width="14.85546875" customWidth="1"/>
    <col min="10484" max="10484" width="13.5703125" customWidth="1"/>
    <col min="10485" max="10485" width="14.7109375" customWidth="1"/>
    <col min="10486" max="10486" width="14" customWidth="1"/>
    <col min="10487" max="10487" width="12.85546875" customWidth="1"/>
    <col min="10488" max="10488" width="15" customWidth="1"/>
    <col min="10489" max="10489" width="14.5703125" customWidth="1"/>
    <col min="10490" max="10490" width="13.42578125" customWidth="1"/>
    <col min="10491" max="10491" width="15" customWidth="1"/>
    <col min="10492" max="10492" width="14.42578125" customWidth="1"/>
    <col min="10493" max="10493" width="28.42578125" customWidth="1"/>
    <col min="10701" max="10701" width="19.7109375" customWidth="1"/>
    <col min="10702" max="10702" width="18.42578125" customWidth="1"/>
    <col min="10703" max="10703" width="15.85546875" customWidth="1"/>
    <col min="10704" max="10704" width="25" customWidth="1"/>
    <col min="10705" max="10705" width="31" customWidth="1"/>
    <col min="10706" max="10706" width="28.85546875" customWidth="1"/>
    <col min="10707" max="10707" width="18.5703125" customWidth="1"/>
    <col min="10708" max="10708" width="14" customWidth="1"/>
    <col min="10709" max="10709" width="15.140625" customWidth="1"/>
    <col min="10712" max="10714" width="8.28515625" customWidth="1"/>
    <col min="10717" max="10719" width="7.85546875" customWidth="1"/>
    <col min="10722" max="10724" width="8" customWidth="1"/>
    <col min="10727" max="10729" width="8" customWidth="1"/>
    <col min="10732" max="10734" width="7.85546875" customWidth="1"/>
    <col min="10737" max="10737" width="12.5703125" customWidth="1"/>
    <col min="10738" max="10738" width="15.7109375" customWidth="1"/>
    <col min="10739" max="10739" width="14.85546875" customWidth="1"/>
    <col min="10740" max="10740" width="13.5703125" customWidth="1"/>
    <col min="10741" max="10741" width="14.7109375" customWidth="1"/>
    <col min="10742" max="10742" width="14" customWidth="1"/>
    <col min="10743" max="10743" width="12.85546875" customWidth="1"/>
    <col min="10744" max="10744" width="15" customWidth="1"/>
    <col min="10745" max="10745" width="14.5703125" customWidth="1"/>
    <col min="10746" max="10746" width="13.42578125" customWidth="1"/>
    <col min="10747" max="10747" width="15" customWidth="1"/>
    <col min="10748" max="10748" width="14.42578125" customWidth="1"/>
    <col min="10749" max="10749" width="28.42578125" customWidth="1"/>
    <col min="10957" max="10957" width="19.7109375" customWidth="1"/>
    <col min="10958" max="10958" width="18.42578125" customWidth="1"/>
    <col min="10959" max="10959" width="15.85546875" customWidth="1"/>
    <col min="10960" max="10960" width="25" customWidth="1"/>
    <col min="10961" max="10961" width="31" customWidth="1"/>
    <col min="10962" max="10962" width="28.85546875" customWidth="1"/>
    <col min="10963" max="10963" width="18.5703125" customWidth="1"/>
    <col min="10964" max="10964" width="14" customWidth="1"/>
    <col min="10965" max="10965" width="15.140625" customWidth="1"/>
    <col min="10968" max="10970" width="8.28515625" customWidth="1"/>
    <col min="10973" max="10975" width="7.85546875" customWidth="1"/>
    <col min="10978" max="10980" width="8" customWidth="1"/>
    <col min="10983" max="10985" width="8" customWidth="1"/>
    <col min="10988" max="10990" width="7.85546875" customWidth="1"/>
    <col min="10993" max="10993" width="12.5703125" customWidth="1"/>
    <col min="10994" max="10994" width="15.7109375" customWidth="1"/>
    <col min="10995" max="10995" width="14.85546875" customWidth="1"/>
    <col min="10996" max="10996" width="13.5703125" customWidth="1"/>
    <col min="10997" max="10997" width="14.7109375" customWidth="1"/>
    <col min="10998" max="10998" width="14" customWidth="1"/>
    <col min="10999" max="10999" width="12.85546875" customWidth="1"/>
    <col min="11000" max="11000" width="15" customWidth="1"/>
    <col min="11001" max="11001" width="14.5703125" customWidth="1"/>
    <col min="11002" max="11002" width="13.42578125" customWidth="1"/>
    <col min="11003" max="11003" width="15" customWidth="1"/>
    <col min="11004" max="11004" width="14.42578125" customWidth="1"/>
    <col min="11005" max="11005" width="28.42578125" customWidth="1"/>
    <col min="11213" max="11213" width="19.7109375" customWidth="1"/>
    <col min="11214" max="11214" width="18.42578125" customWidth="1"/>
    <col min="11215" max="11215" width="15.85546875" customWidth="1"/>
    <col min="11216" max="11216" width="25" customWidth="1"/>
    <col min="11217" max="11217" width="31" customWidth="1"/>
    <col min="11218" max="11218" width="28.85546875" customWidth="1"/>
    <col min="11219" max="11219" width="18.5703125" customWidth="1"/>
    <col min="11220" max="11220" width="14" customWidth="1"/>
    <col min="11221" max="11221" width="15.140625" customWidth="1"/>
    <col min="11224" max="11226" width="8.28515625" customWidth="1"/>
    <col min="11229" max="11231" width="7.85546875" customWidth="1"/>
    <col min="11234" max="11236" width="8" customWidth="1"/>
    <col min="11239" max="11241" width="8" customWidth="1"/>
    <col min="11244" max="11246" width="7.85546875" customWidth="1"/>
    <col min="11249" max="11249" width="12.5703125" customWidth="1"/>
    <col min="11250" max="11250" width="15.7109375" customWidth="1"/>
    <col min="11251" max="11251" width="14.85546875" customWidth="1"/>
    <col min="11252" max="11252" width="13.5703125" customWidth="1"/>
    <col min="11253" max="11253" width="14.7109375" customWidth="1"/>
    <col min="11254" max="11254" width="14" customWidth="1"/>
    <col min="11255" max="11255" width="12.85546875" customWidth="1"/>
    <col min="11256" max="11256" width="15" customWidth="1"/>
    <col min="11257" max="11257" width="14.5703125" customWidth="1"/>
    <col min="11258" max="11258" width="13.42578125" customWidth="1"/>
    <col min="11259" max="11259" width="15" customWidth="1"/>
    <col min="11260" max="11260" width="14.42578125" customWidth="1"/>
    <col min="11261" max="11261" width="28.42578125" customWidth="1"/>
    <col min="11469" max="11469" width="19.7109375" customWidth="1"/>
    <col min="11470" max="11470" width="18.42578125" customWidth="1"/>
    <col min="11471" max="11471" width="15.85546875" customWidth="1"/>
    <col min="11472" max="11472" width="25" customWidth="1"/>
    <col min="11473" max="11473" width="31" customWidth="1"/>
    <col min="11474" max="11474" width="28.85546875" customWidth="1"/>
    <col min="11475" max="11475" width="18.5703125" customWidth="1"/>
    <col min="11476" max="11476" width="14" customWidth="1"/>
    <col min="11477" max="11477" width="15.140625" customWidth="1"/>
    <col min="11480" max="11482" width="8.28515625" customWidth="1"/>
    <col min="11485" max="11487" width="7.85546875" customWidth="1"/>
    <col min="11490" max="11492" width="8" customWidth="1"/>
    <col min="11495" max="11497" width="8" customWidth="1"/>
    <col min="11500" max="11502" width="7.85546875" customWidth="1"/>
    <col min="11505" max="11505" width="12.5703125" customWidth="1"/>
    <col min="11506" max="11506" width="15.7109375" customWidth="1"/>
    <col min="11507" max="11507" width="14.85546875" customWidth="1"/>
    <col min="11508" max="11508" width="13.5703125" customWidth="1"/>
    <col min="11509" max="11509" width="14.7109375" customWidth="1"/>
    <col min="11510" max="11510" width="14" customWidth="1"/>
    <col min="11511" max="11511" width="12.85546875" customWidth="1"/>
    <col min="11512" max="11512" width="15" customWidth="1"/>
    <col min="11513" max="11513" width="14.5703125" customWidth="1"/>
    <col min="11514" max="11514" width="13.42578125" customWidth="1"/>
    <col min="11515" max="11515" width="15" customWidth="1"/>
    <col min="11516" max="11516" width="14.42578125" customWidth="1"/>
    <col min="11517" max="11517" width="28.42578125" customWidth="1"/>
    <col min="11725" max="11725" width="19.7109375" customWidth="1"/>
    <col min="11726" max="11726" width="18.42578125" customWidth="1"/>
    <col min="11727" max="11727" width="15.85546875" customWidth="1"/>
    <col min="11728" max="11728" width="25" customWidth="1"/>
    <col min="11729" max="11729" width="31" customWidth="1"/>
    <col min="11730" max="11730" width="28.85546875" customWidth="1"/>
    <col min="11731" max="11731" width="18.5703125" customWidth="1"/>
    <col min="11732" max="11732" width="14" customWidth="1"/>
    <col min="11733" max="11733" width="15.140625" customWidth="1"/>
    <col min="11736" max="11738" width="8.28515625" customWidth="1"/>
    <col min="11741" max="11743" width="7.85546875" customWidth="1"/>
    <col min="11746" max="11748" width="8" customWidth="1"/>
    <col min="11751" max="11753" width="8" customWidth="1"/>
    <col min="11756" max="11758" width="7.85546875" customWidth="1"/>
    <col min="11761" max="11761" width="12.5703125" customWidth="1"/>
    <col min="11762" max="11762" width="15.7109375" customWidth="1"/>
    <col min="11763" max="11763" width="14.85546875" customWidth="1"/>
    <col min="11764" max="11764" width="13.5703125" customWidth="1"/>
    <col min="11765" max="11765" width="14.7109375" customWidth="1"/>
    <col min="11766" max="11766" width="14" customWidth="1"/>
    <col min="11767" max="11767" width="12.85546875" customWidth="1"/>
    <col min="11768" max="11768" width="15" customWidth="1"/>
    <col min="11769" max="11769" width="14.5703125" customWidth="1"/>
    <col min="11770" max="11770" width="13.42578125" customWidth="1"/>
    <col min="11771" max="11771" width="15" customWidth="1"/>
    <col min="11772" max="11772" width="14.42578125" customWidth="1"/>
    <col min="11773" max="11773" width="28.42578125" customWidth="1"/>
    <col min="11981" max="11981" width="19.7109375" customWidth="1"/>
    <col min="11982" max="11982" width="18.42578125" customWidth="1"/>
    <col min="11983" max="11983" width="15.85546875" customWidth="1"/>
    <col min="11984" max="11984" width="25" customWidth="1"/>
    <col min="11985" max="11985" width="31" customWidth="1"/>
    <col min="11986" max="11986" width="28.85546875" customWidth="1"/>
    <col min="11987" max="11987" width="18.5703125" customWidth="1"/>
    <col min="11988" max="11988" width="14" customWidth="1"/>
    <col min="11989" max="11989" width="15.140625" customWidth="1"/>
    <col min="11992" max="11994" width="8.28515625" customWidth="1"/>
    <col min="11997" max="11999" width="7.85546875" customWidth="1"/>
    <col min="12002" max="12004" width="8" customWidth="1"/>
    <col min="12007" max="12009" width="8" customWidth="1"/>
    <col min="12012" max="12014" width="7.85546875" customWidth="1"/>
    <col min="12017" max="12017" width="12.5703125" customWidth="1"/>
    <col min="12018" max="12018" width="15.7109375" customWidth="1"/>
    <col min="12019" max="12019" width="14.85546875" customWidth="1"/>
    <col min="12020" max="12020" width="13.5703125" customWidth="1"/>
    <col min="12021" max="12021" width="14.7109375" customWidth="1"/>
    <col min="12022" max="12022" width="14" customWidth="1"/>
    <col min="12023" max="12023" width="12.85546875" customWidth="1"/>
    <col min="12024" max="12024" width="15" customWidth="1"/>
    <col min="12025" max="12025" width="14.5703125" customWidth="1"/>
    <col min="12026" max="12026" width="13.42578125" customWidth="1"/>
    <col min="12027" max="12027" width="15" customWidth="1"/>
    <col min="12028" max="12028" width="14.42578125" customWidth="1"/>
    <col min="12029" max="12029" width="28.42578125" customWidth="1"/>
    <col min="12237" max="12237" width="19.7109375" customWidth="1"/>
    <col min="12238" max="12238" width="18.42578125" customWidth="1"/>
    <col min="12239" max="12239" width="15.85546875" customWidth="1"/>
    <col min="12240" max="12240" width="25" customWidth="1"/>
    <col min="12241" max="12241" width="31" customWidth="1"/>
    <col min="12242" max="12242" width="28.85546875" customWidth="1"/>
    <col min="12243" max="12243" width="18.5703125" customWidth="1"/>
    <col min="12244" max="12244" width="14" customWidth="1"/>
    <col min="12245" max="12245" width="15.140625" customWidth="1"/>
    <col min="12248" max="12250" width="8.28515625" customWidth="1"/>
    <col min="12253" max="12255" width="7.85546875" customWidth="1"/>
    <col min="12258" max="12260" width="8" customWidth="1"/>
    <col min="12263" max="12265" width="8" customWidth="1"/>
    <col min="12268" max="12270" width="7.85546875" customWidth="1"/>
    <col min="12273" max="12273" width="12.5703125" customWidth="1"/>
    <col min="12274" max="12274" width="15.7109375" customWidth="1"/>
    <col min="12275" max="12275" width="14.85546875" customWidth="1"/>
    <col min="12276" max="12276" width="13.5703125" customWidth="1"/>
    <col min="12277" max="12277" width="14.7109375" customWidth="1"/>
    <col min="12278" max="12278" width="14" customWidth="1"/>
    <col min="12279" max="12279" width="12.85546875" customWidth="1"/>
    <col min="12280" max="12280" width="15" customWidth="1"/>
    <col min="12281" max="12281" width="14.5703125" customWidth="1"/>
    <col min="12282" max="12282" width="13.42578125" customWidth="1"/>
    <col min="12283" max="12283" width="15" customWidth="1"/>
    <col min="12284" max="12284" width="14.42578125" customWidth="1"/>
    <col min="12285" max="12285" width="28.42578125" customWidth="1"/>
    <col min="12493" max="12493" width="19.7109375" customWidth="1"/>
    <col min="12494" max="12494" width="18.42578125" customWidth="1"/>
    <col min="12495" max="12495" width="15.85546875" customWidth="1"/>
    <col min="12496" max="12496" width="25" customWidth="1"/>
    <col min="12497" max="12497" width="31" customWidth="1"/>
    <col min="12498" max="12498" width="28.85546875" customWidth="1"/>
    <col min="12499" max="12499" width="18.5703125" customWidth="1"/>
    <col min="12500" max="12500" width="14" customWidth="1"/>
    <col min="12501" max="12501" width="15.140625" customWidth="1"/>
    <col min="12504" max="12506" width="8.28515625" customWidth="1"/>
    <col min="12509" max="12511" width="7.85546875" customWidth="1"/>
    <col min="12514" max="12516" width="8" customWidth="1"/>
    <col min="12519" max="12521" width="8" customWidth="1"/>
    <col min="12524" max="12526" width="7.85546875" customWidth="1"/>
    <col min="12529" max="12529" width="12.5703125" customWidth="1"/>
    <col min="12530" max="12530" width="15.7109375" customWidth="1"/>
    <col min="12531" max="12531" width="14.85546875" customWidth="1"/>
    <col min="12532" max="12532" width="13.5703125" customWidth="1"/>
    <col min="12533" max="12533" width="14.7109375" customWidth="1"/>
    <col min="12534" max="12534" width="14" customWidth="1"/>
    <col min="12535" max="12535" width="12.85546875" customWidth="1"/>
    <col min="12536" max="12536" width="15" customWidth="1"/>
    <col min="12537" max="12537" width="14.5703125" customWidth="1"/>
    <col min="12538" max="12538" width="13.42578125" customWidth="1"/>
    <col min="12539" max="12539" width="15" customWidth="1"/>
    <col min="12540" max="12540" width="14.42578125" customWidth="1"/>
    <col min="12541" max="12541" width="28.42578125" customWidth="1"/>
    <col min="12749" max="12749" width="19.7109375" customWidth="1"/>
    <col min="12750" max="12750" width="18.42578125" customWidth="1"/>
    <col min="12751" max="12751" width="15.85546875" customWidth="1"/>
    <col min="12752" max="12752" width="25" customWidth="1"/>
    <col min="12753" max="12753" width="31" customWidth="1"/>
    <col min="12754" max="12754" width="28.85546875" customWidth="1"/>
    <col min="12755" max="12755" width="18.5703125" customWidth="1"/>
    <col min="12756" max="12756" width="14" customWidth="1"/>
    <col min="12757" max="12757" width="15.140625" customWidth="1"/>
    <col min="12760" max="12762" width="8.28515625" customWidth="1"/>
    <col min="12765" max="12767" width="7.85546875" customWidth="1"/>
    <col min="12770" max="12772" width="8" customWidth="1"/>
    <col min="12775" max="12777" width="8" customWidth="1"/>
    <col min="12780" max="12782" width="7.85546875" customWidth="1"/>
    <col min="12785" max="12785" width="12.5703125" customWidth="1"/>
    <col min="12786" max="12786" width="15.7109375" customWidth="1"/>
    <col min="12787" max="12787" width="14.85546875" customWidth="1"/>
    <col min="12788" max="12788" width="13.5703125" customWidth="1"/>
    <col min="12789" max="12789" width="14.7109375" customWidth="1"/>
    <col min="12790" max="12790" width="14" customWidth="1"/>
    <col min="12791" max="12791" width="12.85546875" customWidth="1"/>
    <col min="12792" max="12792" width="15" customWidth="1"/>
    <col min="12793" max="12793" width="14.5703125" customWidth="1"/>
    <col min="12794" max="12794" width="13.42578125" customWidth="1"/>
    <col min="12795" max="12795" width="15" customWidth="1"/>
    <col min="12796" max="12796" width="14.42578125" customWidth="1"/>
    <col min="12797" max="12797" width="28.42578125" customWidth="1"/>
    <col min="13005" max="13005" width="19.7109375" customWidth="1"/>
    <col min="13006" max="13006" width="18.42578125" customWidth="1"/>
    <col min="13007" max="13007" width="15.85546875" customWidth="1"/>
    <col min="13008" max="13008" width="25" customWidth="1"/>
    <col min="13009" max="13009" width="31" customWidth="1"/>
    <col min="13010" max="13010" width="28.85546875" customWidth="1"/>
    <col min="13011" max="13011" width="18.5703125" customWidth="1"/>
    <col min="13012" max="13012" width="14" customWidth="1"/>
    <col min="13013" max="13013" width="15.140625" customWidth="1"/>
    <col min="13016" max="13018" width="8.28515625" customWidth="1"/>
    <col min="13021" max="13023" width="7.85546875" customWidth="1"/>
    <col min="13026" max="13028" width="8" customWidth="1"/>
    <col min="13031" max="13033" width="8" customWidth="1"/>
    <col min="13036" max="13038" width="7.85546875" customWidth="1"/>
    <col min="13041" max="13041" width="12.5703125" customWidth="1"/>
    <col min="13042" max="13042" width="15.7109375" customWidth="1"/>
    <col min="13043" max="13043" width="14.85546875" customWidth="1"/>
    <col min="13044" max="13044" width="13.5703125" customWidth="1"/>
    <col min="13045" max="13045" width="14.7109375" customWidth="1"/>
    <col min="13046" max="13046" width="14" customWidth="1"/>
    <col min="13047" max="13047" width="12.85546875" customWidth="1"/>
    <col min="13048" max="13048" width="15" customWidth="1"/>
    <col min="13049" max="13049" width="14.5703125" customWidth="1"/>
    <col min="13050" max="13050" width="13.42578125" customWidth="1"/>
    <col min="13051" max="13051" width="15" customWidth="1"/>
    <col min="13052" max="13052" width="14.42578125" customWidth="1"/>
    <col min="13053" max="13053" width="28.42578125" customWidth="1"/>
    <col min="13261" max="13261" width="19.7109375" customWidth="1"/>
    <col min="13262" max="13262" width="18.42578125" customWidth="1"/>
    <col min="13263" max="13263" width="15.85546875" customWidth="1"/>
    <col min="13264" max="13264" width="25" customWidth="1"/>
    <col min="13265" max="13265" width="31" customWidth="1"/>
    <col min="13266" max="13266" width="28.85546875" customWidth="1"/>
    <col min="13267" max="13267" width="18.5703125" customWidth="1"/>
    <col min="13268" max="13268" width="14" customWidth="1"/>
    <col min="13269" max="13269" width="15.140625" customWidth="1"/>
    <col min="13272" max="13274" width="8.28515625" customWidth="1"/>
    <col min="13277" max="13279" width="7.85546875" customWidth="1"/>
    <col min="13282" max="13284" width="8" customWidth="1"/>
    <col min="13287" max="13289" width="8" customWidth="1"/>
    <col min="13292" max="13294" width="7.85546875" customWidth="1"/>
    <col min="13297" max="13297" width="12.5703125" customWidth="1"/>
    <col min="13298" max="13298" width="15.7109375" customWidth="1"/>
    <col min="13299" max="13299" width="14.85546875" customWidth="1"/>
    <col min="13300" max="13300" width="13.5703125" customWidth="1"/>
    <col min="13301" max="13301" width="14.7109375" customWidth="1"/>
    <col min="13302" max="13302" width="14" customWidth="1"/>
    <col min="13303" max="13303" width="12.85546875" customWidth="1"/>
    <col min="13304" max="13304" width="15" customWidth="1"/>
    <col min="13305" max="13305" width="14.5703125" customWidth="1"/>
    <col min="13306" max="13306" width="13.42578125" customWidth="1"/>
    <col min="13307" max="13307" width="15" customWidth="1"/>
    <col min="13308" max="13308" width="14.42578125" customWidth="1"/>
    <col min="13309" max="13309" width="28.42578125" customWidth="1"/>
    <col min="13517" max="13517" width="19.7109375" customWidth="1"/>
    <col min="13518" max="13518" width="18.42578125" customWidth="1"/>
    <col min="13519" max="13519" width="15.85546875" customWidth="1"/>
    <col min="13520" max="13520" width="25" customWidth="1"/>
    <col min="13521" max="13521" width="31" customWidth="1"/>
    <col min="13522" max="13522" width="28.85546875" customWidth="1"/>
    <col min="13523" max="13523" width="18.5703125" customWidth="1"/>
    <col min="13524" max="13524" width="14" customWidth="1"/>
    <col min="13525" max="13525" width="15.140625" customWidth="1"/>
    <col min="13528" max="13530" width="8.28515625" customWidth="1"/>
    <col min="13533" max="13535" width="7.85546875" customWidth="1"/>
    <col min="13538" max="13540" width="8" customWidth="1"/>
    <col min="13543" max="13545" width="8" customWidth="1"/>
    <col min="13548" max="13550" width="7.85546875" customWidth="1"/>
    <col min="13553" max="13553" width="12.5703125" customWidth="1"/>
    <col min="13554" max="13554" width="15.7109375" customWidth="1"/>
    <col min="13555" max="13555" width="14.85546875" customWidth="1"/>
    <col min="13556" max="13556" width="13.5703125" customWidth="1"/>
    <col min="13557" max="13557" width="14.7109375" customWidth="1"/>
    <col min="13558" max="13558" width="14" customWidth="1"/>
    <col min="13559" max="13559" width="12.85546875" customWidth="1"/>
    <col min="13560" max="13560" width="15" customWidth="1"/>
    <col min="13561" max="13561" width="14.5703125" customWidth="1"/>
    <col min="13562" max="13562" width="13.42578125" customWidth="1"/>
    <col min="13563" max="13563" width="15" customWidth="1"/>
    <col min="13564" max="13564" width="14.42578125" customWidth="1"/>
    <col min="13565" max="13565" width="28.42578125" customWidth="1"/>
    <col min="13773" max="13773" width="19.7109375" customWidth="1"/>
    <col min="13774" max="13774" width="18.42578125" customWidth="1"/>
    <col min="13775" max="13775" width="15.85546875" customWidth="1"/>
    <col min="13776" max="13776" width="25" customWidth="1"/>
    <col min="13777" max="13777" width="31" customWidth="1"/>
    <col min="13778" max="13778" width="28.85546875" customWidth="1"/>
    <col min="13779" max="13779" width="18.5703125" customWidth="1"/>
    <col min="13780" max="13780" width="14" customWidth="1"/>
    <col min="13781" max="13781" width="15.140625" customWidth="1"/>
    <col min="13784" max="13786" width="8.28515625" customWidth="1"/>
    <col min="13789" max="13791" width="7.85546875" customWidth="1"/>
    <col min="13794" max="13796" width="8" customWidth="1"/>
    <col min="13799" max="13801" width="8" customWidth="1"/>
    <col min="13804" max="13806" width="7.85546875" customWidth="1"/>
    <col min="13809" max="13809" width="12.5703125" customWidth="1"/>
    <col min="13810" max="13810" width="15.7109375" customWidth="1"/>
    <col min="13811" max="13811" width="14.85546875" customWidth="1"/>
    <col min="13812" max="13812" width="13.5703125" customWidth="1"/>
    <col min="13813" max="13813" width="14.7109375" customWidth="1"/>
    <col min="13814" max="13814" width="14" customWidth="1"/>
    <col min="13815" max="13815" width="12.85546875" customWidth="1"/>
    <col min="13816" max="13816" width="15" customWidth="1"/>
    <col min="13817" max="13817" width="14.5703125" customWidth="1"/>
    <col min="13818" max="13818" width="13.42578125" customWidth="1"/>
    <col min="13819" max="13819" width="15" customWidth="1"/>
    <col min="13820" max="13820" width="14.42578125" customWidth="1"/>
    <col min="13821" max="13821" width="28.42578125" customWidth="1"/>
    <col min="14029" max="14029" width="19.7109375" customWidth="1"/>
    <col min="14030" max="14030" width="18.42578125" customWidth="1"/>
    <col min="14031" max="14031" width="15.85546875" customWidth="1"/>
    <col min="14032" max="14032" width="25" customWidth="1"/>
    <col min="14033" max="14033" width="31" customWidth="1"/>
    <col min="14034" max="14034" width="28.85546875" customWidth="1"/>
    <col min="14035" max="14035" width="18.5703125" customWidth="1"/>
    <col min="14036" max="14036" width="14" customWidth="1"/>
    <col min="14037" max="14037" width="15.140625" customWidth="1"/>
    <col min="14040" max="14042" width="8.28515625" customWidth="1"/>
    <col min="14045" max="14047" width="7.85546875" customWidth="1"/>
    <col min="14050" max="14052" width="8" customWidth="1"/>
    <col min="14055" max="14057" width="8" customWidth="1"/>
    <col min="14060" max="14062" width="7.85546875" customWidth="1"/>
    <col min="14065" max="14065" width="12.5703125" customWidth="1"/>
    <col min="14066" max="14066" width="15.7109375" customWidth="1"/>
    <col min="14067" max="14067" width="14.85546875" customWidth="1"/>
    <col min="14068" max="14068" width="13.5703125" customWidth="1"/>
    <col min="14069" max="14069" width="14.7109375" customWidth="1"/>
    <col min="14070" max="14070" width="14" customWidth="1"/>
    <col min="14071" max="14071" width="12.85546875" customWidth="1"/>
    <col min="14072" max="14072" width="15" customWidth="1"/>
    <col min="14073" max="14073" width="14.5703125" customWidth="1"/>
    <col min="14074" max="14074" width="13.42578125" customWidth="1"/>
    <col min="14075" max="14075" width="15" customWidth="1"/>
    <col min="14076" max="14076" width="14.42578125" customWidth="1"/>
    <col min="14077" max="14077" width="28.42578125" customWidth="1"/>
    <col min="14285" max="14285" width="19.7109375" customWidth="1"/>
    <col min="14286" max="14286" width="18.42578125" customWidth="1"/>
    <col min="14287" max="14287" width="15.85546875" customWidth="1"/>
    <col min="14288" max="14288" width="25" customWidth="1"/>
    <col min="14289" max="14289" width="31" customWidth="1"/>
    <col min="14290" max="14290" width="28.85546875" customWidth="1"/>
    <col min="14291" max="14291" width="18.5703125" customWidth="1"/>
    <col min="14292" max="14292" width="14" customWidth="1"/>
    <col min="14293" max="14293" width="15.140625" customWidth="1"/>
    <col min="14296" max="14298" width="8.28515625" customWidth="1"/>
    <col min="14301" max="14303" width="7.85546875" customWidth="1"/>
    <col min="14306" max="14308" width="8" customWidth="1"/>
    <col min="14311" max="14313" width="8" customWidth="1"/>
    <col min="14316" max="14318" width="7.85546875" customWidth="1"/>
    <col min="14321" max="14321" width="12.5703125" customWidth="1"/>
    <col min="14322" max="14322" width="15.7109375" customWidth="1"/>
    <col min="14323" max="14323" width="14.85546875" customWidth="1"/>
    <col min="14324" max="14324" width="13.5703125" customWidth="1"/>
    <col min="14325" max="14325" width="14.7109375" customWidth="1"/>
    <col min="14326" max="14326" width="14" customWidth="1"/>
    <col min="14327" max="14327" width="12.85546875" customWidth="1"/>
    <col min="14328" max="14328" width="15" customWidth="1"/>
    <col min="14329" max="14329" width="14.5703125" customWidth="1"/>
    <col min="14330" max="14330" width="13.42578125" customWidth="1"/>
    <col min="14331" max="14331" width="15" customWidth="1"/>
    <col min="14332" max="14332" width="14.42578125" customWidth="1"/>
    <col min="14333" max="14333" width="28.42578125" customWidth="1"/>
    <col min="14541" max="14541" width="19.7109375" customWidth="1"/>
    <col min="14542" max="14542" width="18.42578125" customWidth="1"/>
    <col min="14543" max="14543" width="15.85546875" customWidth="1"/>
    <col min="14544" max="14544" width="25" customWidth="1"/>
    <col min="14545" max="14545" width="31" customWidth="1"/>
    <col min="14546" max="14546" width="28.85546875" customWidth="1"/>
    <col min="14547" max="14547" width="18.5703125" customWidth="1"/>
    <col min="14548" max="14548" width="14" customWidth="1"/>
    <col min="14549" max="14549" width="15.140625" customWidth="1"/>
    <col min="14552" max="14554" width="8.28515625" customWidth="1"/>
    <col min="14557" max="14559" width="7.85546875" customWidth="1"/>
    <col min="14562" max="14564" width="8" customWidth="1"/>
    <col min="14567" max="14569" width="8" customWidth="1"/>
    <col min="14572" max="14574" width="7.85546875" customWidth="1"/>
    <col min="14577" max="14577" width="12.5703125" customWidth="1"/>
    <col min="14578" max="14578" width="15.7109375" customWidth="1"/>
    <col min="14579" max="14579" width="14.85546875" customWidth="1"/>
    <col min="14580" max="14580" width="13.5703125" customWidth="1"/>
    <col min="14581" max="14581" width="14.7109375" customWidth="1"/>
    <col min="14582" max="14582" width="14" customWidth="1"/>
    <col min="14583" max="14583" width="12.85546875" customWidth="1"/>
    <col min="14584" max="14584" width="15" customWidth="1"/>
    <col min="14585" max="14585" width="14.5703125" customWidth="1"/>
    <col min="14586" max="14586" width="13.42578125" customWidth="1"/>
    <col min="14587" max="14587" width="15" customWidth="1"/>
    <col min="14588" max="14588" width="14.42578125" customWidth="1"/>
    <col min="14589" max="14589" width="28.42578125" customWidth="1"/>
    <col min="14797" max="14797" width="19.7109375" customWidth="1"/>
    <col min="14798" max="14798" width="18.42578125" customWidth="1"/>
    <col min="14799" max="14799" width="15.85546875" customWidth="1"/>
    <col min="14800" max="14800" width="25" customWidth="1"/>
    <col min="14801" max="14801" width="31" customWidth="1"/>
    <col min="14802" max="14802" width="28.85546875" customWidth="1"/>
    <col min="14803" max="14803" width="18.5703125" customWidth="1"/>
    <col min="14804" max="14804" width="14" customWidth="1"/>
    <col min="14805" max="14805" width="15.140625" customWidth="1"/>
    <col min="14808" max="14810" width="8.28515625" customWidth="1"/>
    <col min="14813" max="14815" width="7.85546875" customWidth="1"/>
    <col min="14818" max="14820" width="8" customWidth="1"/>
    <col min="14823" max="14825" width="8" customWidth="1"/>
    <col min="14828" max="14830" width="7.85546875" customWidth="1"/>
    <col min="14833" max="14833" width="12.5703125" customWidth="1"/>
    <col min="14834" max="14834" width="15.7109375" customWidth="1"/>
    <col min="14835" max="14835" width="14.85546875" customWidth="1"/>
    <col min="14836" max="14836" width="13.5703125" customWidth="1"/>
    <col min="14837" max="14837" width="14.7109375" customWidth="1"/>
    <col min="14838" max="14838" width="14" customWidth="1"/>
    <col min="14839" max="14839" width="12.85546875" customWidth="1"/>
    <col min="14840" max="14840" width="15" customWidth="1"/>
    <col min="14841" max="14841" width="14.5703125" customWidth="1"/>
    <col min="14842" max="14842" width="13.42578125" customWidth="1"/>
    <col min="14843" max="14843" width="15" customWidth="1"/>
    <col min="14844" max="14844" width="14.42578125" customWidth="1"/>
    <col min="14845" max="14845" width="28.42578125" customWidth="1"/>
    <col min="15053" max="15053" width="19.7109375" customWidth="1"/>
    <col min="15054" max="15054" width="18.42578125" customWidth="1"/>
    <col min="15055" max="15055" width="15.85546875" customWidth="1"/>
    <col min="15056" max="15056" width="25" customWidth="1"/>
    <col min="15057" max="15057" width="31" customWidth="1"/>
    <col min="15058" max="15058" width="28.85546875" customWidth="1"/>
    <col min="15059" max="15059" width="18.5703125" customWidth="1"/>
    <col min="15060" max="15060" width="14" customWidth="1"/>
    <col min="15061" max="15061" width="15.140625" customWidth="1"/>
    <col min="15064" max="15066" width="8.28515625" customWidth="1"/>
    <col min="15069" max="15071" width="7.85546875" customWidth="1"/>
    <col min="15074" max="15076" width="8" customWidth="1"/>
    <col min="15079" max="15081" width="8" customWidth="1"/>
    <col min="15084" max="15086" width="7.85546875" customWidth="1"/>
    <col min="15089" max="15089" width="12.5703125" customWidth="1"/>
    <col min="15090" max="15090" width="15.7109375" customWidth="1"/>
    <col min="15091" max="15091" width="14.85546875" customWidth="1"/>
    <col min="15092" max="15092" width="13.5703125" customWidth="1"/>
    <col min="15093" max="15093" width="14.7109375" customWidth="1"/>
    <col min="15094" max="15094" width="14" customWidth="1"/>
    <col min="15095" max="15095" width="12.85546875" customWidth="1"/>
    <col min="15096" max="15096" width="15" customWidth="1"/>
    <col min="15097" max="15097" width="14.5703125" customWidth="1"/>
    <col min="15098" max="15098" width="13.42578125" customWidth="1"/>
    <col min="15099" max="15099" width="15" customWidth="1"/>
    <col min="15100" max="15100" width="14.42578125" customWidth="1"/>
    <col min="15101" max="15101" width="28.42578125" customWidth="1"/>
    <col min="15309" max="15309" width="19.7109375" customWidth="1"/>
    <col min="15310" max="15310" width="18.42578125" customWidth="1"/>
    <col min="15311" max="15311" width="15.85546875" customWidth="1"/>
    <col min="15312" max="15312" width="25" customWidth="1"/>
    <col min="15313" max="15313" width="31" customWidth="1"/>
    <col min="15314" max="15314" width="28.85546875" customWidth="1"/>
    <col min="15315" max="15315" width="18.5703125" customWidth="1"/>
    <col min="15316" max="15316" width="14" customWidth="1"/>
    <col min="15317" max="15317" width="15.140625" customWidth="1"/>
    <col min="15320" max="15322" width="8.28515625" customWidth="1"/>
    <col min="15325" max="15327" width="7.85546875" customWidth="1"/>
    <col min="15330" max="15332" width="8" customWidth="1"/>
    <col min="15335" max="15337" width="8" customWidth="1"/>
    <col min="15340" max="15342" width="7.85546875" customWidth="1"/>
    <col min="15345" max="15345" width="12.5703125" customWidth="1"/>
    <col min="15346" max="15346" width="15.7109375" customWidth="1"/>
    <col min="15347" max="15347" width="14.85546875" customWidth="1"/>
    <col min="15348" max="15348" width="13.5703125" customWidth="1"/>
    <col min="15349" max="15349" width="14.7109375" customWidth="1"/>
    <col min="15350" max="15350" width="14" customWidth="1"/>
    <col min="15351" max="15351" width="12.85546875" customWidth="1"/>
    <col min="15352" max="15352" width="15" customWidth="1"/>
    <col min="15353" max="15353" width="14.5703125" customWidth="1"/>
    <col min="15354" max="15354" width="13.42578125" customWidth="1"/>
    <col min="15355" max="15355" width="15" customWidth="1"/>
    <col min="15356" max="15356" width="14.42578125" customWidth="1"/>
    <col min="15357" max="15357" width="28.42578125" customWidth="1"/>
    <col min="15565" max="15565" width="19.7109375" customWidth="1"/>
    <col min="15566" max="15566" width="18.42578125" customWidth="1"/>
    <col min="15567" max="15567" width="15.85546875" customWidth="1"/>
    <col min="15568" max="15568" width="25" customWidth="1"/>
    <col min="15569" max="15569" width="31" customWidth="1"/>
    <col min="15570" max="15570" width="28.85546875" customWidth="1"/>
    <col min="15571" max="15571" width="18.5703125" customWidth="1"/>
    <col min="15572" max="15572" width="14" customWidth="1"/>
    <col min="15573" max="15573" width="15.140625" customWidth="1"/>
    <col min="15576" max="15578" width="8.28515625" customWidth="1"/>
    <col min="15581" max="15583" width="7.85546875" customWidth="1"/>
    <col min="15586" max="15588" width="8" customWidth="1"/>
    <col min="15591" max="15593" width="8" customWidth="1"/>
    <col min="15596" max="15598" width="7.85546875" customWidth="1"/>
    <col min="15601" max="15601" width="12.5703125" customWidth="1"/>
    <col min="15602" max="15602" width="15.7109375" customWidth="1"/>
    <col min="15603" max="15603" width="14.85546875" customWidth="1"/>
    <col min="15604" max="15604" width="13.5703125" customWidth="1"/>
    <col min="15605" max="15605" width="14.7109375" customWidth="1"/>
    <col min="15606" max="15606" width="14" customWidth="1"/>
    <col min="15607" max="15607" width="12.85546875" customWidth="1"/>
    <col min="15608" max="15608" width="15" customWidth="1"/>
    <col min="15609" max="15609" width="14.5703125" customWidth="1"/>
    <col min="15610" max="15610" width="13.42578125" customWidth="1"/>
    <col min="15611" max="15611" width="15" customWidth="1"/>
    <col min="15612" max="15612" width="14.42578125" customWidth="1"/>
    <col min="15613" max="15613" width="28.42578125" customWidth="1"/>
    <col min="15821" max="15821" width="19.7109375" customWidth="1"/>
    <col min="15822" max="15822" width="18.42578125" customWidth="1"/>
    <col min="15823" max="15823" width="15.85546875" customWidth="1"/>
    <col min="15824" max="15824" width="25" customWidth="1"/>
    <col min="15825" max="15825" width="31" customWidth="1"/>
    <col min="15826" max="15826" width="28.85546875" customWidth="1"/>
    <col min="15827" max="15827" width="18.5703125" customWidth="1"/>
    <col min="15828" max="15828" width="14" customWidth="1"/>
    <col min="15829" max="15829" width="15.140625" customWidth="1"/>
    <col min="15832" max="15834" width="8.28515625" customWidth="1"/>
    <col min="15837" max="15839" width="7.85546875" customWidth="1"/>
    <col min="15842" max="15844" width="8" customWidth="1"/>
    <col min="15847" max="15849" width="8" customWidth="1"/>
    <col min="15852" max="15854" width="7.85546875" customWidth="1"/>
    <col min="15857" max="15857" width="12.5703125" customWidth="1"/>
    <col min="15858" max="15858" width="15.7109375" customWidth="1"/>
    <col min="15859" max="15859" width="14.85546875" customWidth="1"/>
    <col min="15860" max="15860" width="13.5703125" customWidth="1"/>
    <col min="15861" max="15861" width="14.7109375" customWidth="1"/>
    <col min="15862" max="15862" width="14" customWidth="1"/>
    <col min="15863" max="15863" width="12.85546875" customWidth="1"/>
    <col min="15864" max="15864" width="15" customWidth="1"/>
    <col min="15865" max="15865" width="14.5703125" customWidth="1"/>
    <col min="15866" max="15866" width="13.42578125" customWidth="1"/>
    <col min="15867" max="15867" width="15" customWidth="1"/>
    <col min="15868" max="15868" width="14.42578125" customWidth="1"/>
    <col min="15869" max="15869" width="28.42578125" customWidth="1"/>
    <col min="16077" max="16077" width="19.7109375" customWidth="1"/>
    <col min="16078" max="16078" width="18.42578125" customWidth="1"/>
    <col min="16079" max="16079" width="15.85546875" customWidth="1"/>
    <col min="16080" max="16080" width="25" customWidth="1"/>
    <col min="16081" max="16081" width="31" customWidth="1"/>
    <col min="16082" max="16082" width="28.85546875" customWidth="1"/>
    <col min="16083" max="16083" width="18.5703125" customWidth="1"/>
    <col min="16084" max="16084" width="14" customWidth="1"/>
    <col min="16085" max="16085" width="15.140625" customWidth="1"/>
    <col min="16088" max="16090" width="8.28515625" customWidth="1"/>
    <col min="16093" max="16095" width="7.85546875" customWidth="1"/>
    <col min="16098" max="16100" width="8" customWidth="1"/>
    <col min="16103" max="16105" width="8" customWidth="1"/>
    <col min="16108" max="16110" width="7.85546875" customWidth="1"/>
    <col min="16113" max="16113" width="12.5703125" customWidth="1"/>
    <col min="16114" max="16114" width="15.7109375" customWidth="1"/>
    <col min="16115" max="16115" width="14.85546875" customWidth="1"/>
    <col min="16116" max="16116" width="13.5703125" customWidth="1"/>
    <col min="16117" max="16117" width="14.7109375" customWidth="1"/>
    <col min="16118" max="16118" width="14" customWidth="1"/>
    <col min="16119" max="16119" width="12.85546875" customWidth="1"/>
    <col min="16120" max="16120" width="15" customWidth="1"/>
    <col min="16121" max="16121" width="14.5703125" customWidth="1"/>
    <col min="16122" max="16122" width="13.42578125" customWidth="1"/>
    <col min="16123" max="16123" width="15" customWidth="1"/>
    <col min="16124" max="16124" width="14.42578125" customWidth="1"/>
    <col min="16125" max="16125" width="28.42578125" customWidth="1"/>
  </cols>
  <sheetData>
    <row r="1" spans="1:45" ht="32.25" customHeight="1">
      <c r="A1" s="229"/>
      <c r="B1" s="230"/>
      <c r="C1" s="231"/>
      <c r="D1" s="235" t="s">
        <v>19</v>
      </c>
      <c r="E1" s="236"/>
      <c r="F1" s="236"/>
      <c r="G1" s="236"/>
      <c r="H1" s="236"/>
      <c r="I1" s="236"/>
      <c r="J1" s="236"/>
      <c r="K1" s="236"/>
      <c r="L1" s="236"/>
    </row>
    <row r="2" spans="1:45" ht="32.25" customHeight="1" thickBot="1">
      <c r="A2" s="232"/>
      <c r="B2" s="233"/>
      <c r="C2" s="234"/>
      <c r="D2" s="237" t="s">
        <v>18</v>
      </c>
      <c r="E2" s="238"/>
      <c r="F2" s="238"/>
      <c r="G2" s="238"/>
      <c r="H2" s="238"/>
      <c r="I2" s="238"/>
      <c r="J2" s="238"/>
      <c r="K2" s="238"/>
      <c r="L2" s="238"/>
    </row>
    <row r="3" spans="1:45" ht="12.75" customHeight="1" thickBot="1">
      <c r="A3" s="2"/>
      <c r="B3" s="3"/>
      <c r="C3" s="3"/>
      <c r="D3" s="4"/>
      <c r="E3" s="4"/>
      <c r="F3" s="4"/>
      <c r="G3" s="4"/>
      <c r="H3" s="4"/>
      <c r="I3" s="4"/>
      <c r="J3" s="4"/>
      <c r="K3" s="4"/>
      <c r="L3" s="4"/>
    </row>
    <row r="4" spans="1:45" ht="12.75" customHeight="1">
      <c r="A4" s="16" t="s">
        <v>20</v>
      </c>
      <c r="B4" s="239" t="s">
        <v>105</v>
      </c>
      <c r="C4" s="239"/>
      <c r="D4" s="240"/>
      <c r="E4" s="17"/>
      <c r="F4" s="17"/>
      <c r="G4" s="17"/>
      <c r="H4" s="17"/>
      <c r="I4" s="17"/>
      <c r="J4" s="4"/>
      <c r="K4" s="4"/>
      <c r="L4" s="4"/>
    </row>
    <row r="5" spans="1:45" ht="12.75" customHeight="1">
      <c r="A5" s="18" t="s">
        <v>22</v>
      </c>
      <c r="B5" s="241" t="s">
        <v>190</v>
      </c>
      <c r="C5" s="241"/>
      <c r="D5" s="242"/>
      <c r="E5" s="17"/>
      <c r="F5" s="17"/>
      <c r="G5" s="17"/>
      <c r="H5" s="17"/>
      <c r="I5" s="17"/>
      <c r="J5" s="4"/>
      <c r="K5" s="4"/>
      <c r="L5" s="4"/>
    </row>
    <row r="6" spans="1:45" ht="23.25" customHeight="1">
      <c r="A6" s="18" t="s">
        <v>23</v>
      </c>
      <c r="B6" s="241" t="s">
        <v>107</v>
      </c>
      <c r="C6" s="241"/>
      <c r="D6" s="242"/>
      <c r="E6" s="17"/>
      <c r="F6" s="17"/>
      <c r="G6" s="17"/>
      <c r="H6" s="17"/>
      <c r="I6" s="17"/>
      <c r="J6" s="4"/>
      <c r="K6" s="4"/>
      <c r="L6" s="4"/>
    </row>
    <row r="7" spans="1:45" ht="12.75" customHeight="1" thickBot="1">
      <c r="A7" s="19" t="s">
        <v>25</v>
      </c>
      <c r="B7" s="241" t="s">
        <v>190</v>
      </c>
      <c r="C7" s="241"/>
      <c r="D7" s="242"/>
      <c r="E7" s="17"/>
      <c r="F7" s="17"/>
      <c r="G7" s="17"/>
      <c r="H7" s="17"/>
      <c r="I7" s="17"/>
      <c r="J7" s="4"/>
      <c r="K7" s="4"/>
      <c r="L7" s="4"/>
    </row>
    <row r="8" spans="1:45" ht="12.75" customHeight="1" thickBot="1">
      <c r="A8" s="2"/>
      <c r="B8" s="3"/>
      <c r="C8" s="3"/>
      <c r="D8" s="4"/>
      <c r="E8" s="4"/>
      <c r="F8" s="4"/>
      <c r="G8" s="4"/>
      <c r="H8" s="4"/>
      <c r="I8" s="4"/>
      <c r="J8" s="4"/>
      <c r="K8" s="4"/>
      <c r="L8" s="4"/>
    </row>
    <row r="9" spans="1:45" s="1" customFormat="1" ht="15.75" customHeight="1">
      <c r="A9" s="246" t="s">
        <v>0</v>
      </c>
      <c r="B9" s="222" t="s">
        <v>1</v>
      </c>
      <c r="C9" s="222" t="s">
        <v>31</v>
      </c>
      <c r="D9" s="222" t="s">
        <v>2</v>
      </c>
      <c r="E9" s="222" t="s">
        <v>11</v>
      </c>
      <c r="F9" s="222" t="s">
        <v>3</v>
      </c>
      <c r="G9" s="225" t="s">
        <v>4</v>
      </c>
      <c r="H9" s="225"/>
      <c r="I9" s="225"/>
      <c r="J9" s="225"/>
      <c r="K9" s="20"/>
      <c r="L9" s="225" t="s">
        <v>12</v>
      </c>
      <c r="M9" s="225"/>
      <c r="N9" s="225"/>
      <c r="O9" s="225"/>
      <c r="P9" s="217" t="s">
        <v>12</v>
      </c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49" t="s">
        <v>779</v>
      </c>
      <c r="AK9" s="249"/>
      <c r="AL9" s="249" t="s">
        <v>780</v>
      </c>
      <c r="AM9" s="249"/>
      <c r="AN9" s="249" t="s">
        <v>781</v>
      </c>
      <c r="AO9" s="249"/>
      <c r="AP9" s="249" t="s">
        <v>782</v>
      </c>
      <c r="AQ9" s="249"/>
      <c r="AR9" s="249"/>
      <c r="AS9" s="250" t="s">
        <v>783</v>
      </c>
    </row>
    <row r="10" spans="1:45" s="1" customFormat="1" ht="15.75" customHeight="1">
      <c r="A10" s="247"/>
      <c r="B10" s="223"/>
      <c r="C10" s="223"/>
      <c r="D10" s="223"/>
      <c r="E10" s="223"/>
      <c r="F10" s="223"/>
      <c r="G10" s="217" t="s">
        <v>5</v>
      </c>
      <c r="H10" s="217" t="s">
        <v>6</v>
      </c>
      <c r="I10" s="217"/>
      <c r="J10" s="217" t="s">
        <v>7</v>
      </c>
      <c r="K10" s="217" t="s">
        <v>10</v>
      </c>
      <c r="L10" s="130" t="s">
        <v>757</v>
      </c>
      <c r="M10" s="130" t="s">
        <v>758</v>
      </c>
      <c r="N10" s="130" t="s">
        <v>759</v>
      </c>
      <c r="O10" s="130" t="s">
        <v>760</v>
      </c>
      <c r="P10" s="243" t="s">
        <v>13</v>
      </c>
      <c r="Q10" s="244"/>
      <c r="R10" s="244"/>
      <c r="S10" s="245"/>
      <c r="T10" s="243" t="s">
        <v>14</v>
      </c>
      <c r="U10" s="244"/>
      <c r="V10" s="244"/>
      <c r="W10" s="245"/>
      <c r="X10" s="243" t="s">
        <v>15</v>
      </c>
      <c r="Y10" s="244"/>
      <c r="Z10" s="244"/>
      <c r="AA10" s="245"/>
      <c r="AB10" s="217" t="s">
        <v>16</v>
      </c>
      <c r="AC10" s="217"/>
      <c r="AD10" s="217"/>
      <c r="AE10" s="217"/>
      <c r="AF10" s="217" t="s">
        <v>776</v>
      </c>
      <c r="AG10" s="217"/>
      <c r="AH10" s="217"/>
      <c r="AI10" s="217"/>
      <c r="AJ10" s="253" t="s">
        <v>784</v>
      </c>
      <c r="AK10" s="253"/>
      <c r="AL10" s="253" t="s">
        <v>784</v>
      </c>
      <c r="AM10" s="253"/>
      <c r="AN10" s="253" t="s">
        <v>784</v>
      </c>
      <c r="AO10" s="253"/>
      <c r="AP10" s="253" t="s">
        <v>784</v>
      </c>
      <c r="AQ10" s="253"/>
      <c r="AR10" s="253" t="s">
        <v>785</v>
      </c>
      <c r="AS10" s="251"/>
    </row>
    <row r="11" spans="1:45" s="1" customFormat="1" ht="51" customHeight="1">
      <c r="A11" s="248"/>
      <c r="B11" s="224"/>
      <c r="C11" s="224"/>
      <c r="D11" s="224"/>
      <c r="E11" s="224"/>
      <c r="F11" s="224"/>
      <c r="G11" s="228"/>
      <c r="H11" s="23" t="s">
        <v>8</v>
      </c>
      <c r="I11" s="23" t="s">
        <v>9</v>
      </c>
      <c r="J11" s="228"/>
      <c r="K11" s="228"/>
      <c r="L11" s="130" t="s">
        <v>17</v>
      </c>
      <c r="M11" s="130" t="s">
        <v>17</v>
      </c>
      <c r="N11" s="130" t="s">
        <v>17</v>
      </c>
      <c r="O11" s="130" t="s">
        <v>17</v>
      </c>
      <c r="P11" s="135" t="s">
        <v>17</v>
      </c>
      <c r="Q11" s="135" t="s">
        <v>773</v>
      </c>
      <c r="R11" s="138" t="s">
        <v>774</v>
      </c>
      <c r="S11" s="138" t="s">
        <v>775</v>
      </c>
      <c r="T11" s="135" t="s">
        <v>17</v>
      </c>
      <c r="U11" s="135" t="s">
        <v>773</v>
      </c>
      <c r="V11" s="138" t="s">
        <v>774</v>
      </c>
      <c r="W11" s="138" t="s">
        <v>775</v>
      </c>
      <c r="X11" s="135" t="s">
        <v>17</v>
      </c>
      <c r="Y11" s="135" t="s">
        <v>773</v>
      </c>
      <c r="Z11" s="138" t="s">
        <v>774</v>
      </c>
      <c r="AA11" s="138" t="s">
        <v>775</v>
      </c>
      <c r="AB11" s="135" t="s">
        <v>17</v>
      </c>
      <c r="AC11" s="135" t="s">
        <v>773</v>
      </c>
      <c r="AD11" s="138" t="s">
        <v>774</v>
      </c>
      <c r="AE11" s="138" t="s">
        <v>775</v>
      </c>
      <c r="AF11" s="135" t="s">
        <v>17</v>
      </c>
      <c r="AG11" s="135" t="s">
        <v>777</v>
      </c>
      <c r="AH11" s="135" t="s">
        <v>778</v>
      </c>
      <c r="AI11" s="140" t="s">
        <v>775</v>
      </c>
      <c r="AJ11" s="141" t="s">
        <v>8</v>
      </c>
      <c r="AK11" s="141" t="s">
        <v>9</v>
      </c>
      <c r="AL11" s="141" t="s">
        <v>8</v>
      </c>
      <c r="AM11" s="141" t="s">
        <v>9</v>
      </c>
      <c r="AN11" s="141" t="s">
        <v>8</v>
      </c>
      <c r="AO11" s="141" t="s">
        <v>9</v>
      </c>
      <c r="AP11" s="141" t="s">
        <v>8</v>
      </c>
      <c r="AQ11" s="141" t="s">
        <v>9</v>
      </c>
      <c r="AR11" s="254"/>
      <c r="AS11" s="252"/>
    </row>
    <row r="12" spans="1:45" ht="51.75" hidden="1" customHeight="1">
      <c r="A12" s="215" t="s">
        <v>29</v>
      </c>
      <c r="B12" s="215" t="s">
        <v>30</v>
      </c>
      <c r="C12" s="226" t="s">
        <v>32</v>
      </c>
      <c r="D12" s="261" t="s">
        <v>377</v>
      </c>
      <c r="E12" s="45" t="s">
        <v>492</v>
      </c>
      <c r="F12" s="45" t="s">
        <v>409</v>
      </c>
      <c r="G12" s="45" t="s">
        <v>246</v>
      </c>
      <c r="H12" s="45" t="s">
        <v>245</v>
      </c>
      <c r="I12" s="45"/>
      <c r="J12" s="45" t="s">
        <v>69</v>
      </c>
      <c r="K12" s="45" t="s">
        <v>247</v>
      </c>
      <c r="L12" s="11"/>
      <c r="M12" s="11">
        <v>1</v>
      </c>
      <c r="N12" s="11"/>
      <c r="O12" s="11"/>
      <c r="P12" s="35">
        <f>+L12</f>
        <v>0</v>
      </c>
      <c r="Q12" s="139"/>
      <c r="R12" s="139"/>
      <c r="S12" s="139"/>
      <c r="T12" s="11">
        <f>+M12</f>
        <v>1</v>
      </c>
      <c r="U12" s="139">
        <f>IF(ISERROR(AL12/AM12),0,AL12/AM12)</f>
        <v>1</v>
      </c>
      <c r="V12" s="139">
        <f>IF(ISERROR(U12/T12),0,(U12/T12))</f>
        <v>1</v>
      </c>
      <c r="W12" s="139">
        <f>IF(V12&gt;=100%,100%,IF(V12=V12,V12))</f>
        <v>1</v>
      </c>
      <c r="X12" s="11">
        <f>+N12</f>
        <v>0</v>
      </c>
      <c r="Y12" s="139"/>
      <c r="Z12" s="139"/>
      <c r="AA12" s="139"/>
      <c r="AB12" s="11">
        <f>+O12</f>
        <v>0</v>
      </c>
      <c r="AC12" s="139"/>
      <c r="AD12" s="139"/>
      <c r="AE12" s="139"/>
      <c r="AF12" s="11">
        <v>1</v>
      </c>
      <c r="AG12" s="139">
        <f>+AVERAGE(Q12,U12,Y12,AC12)</f>
        <v>1</v>
      </c>
      <c r="AH12" s="139">
        <f>IF(ISERROR(AG12/AF12),0,(AG12/AF12))</f>
        <v>1</v>
      </c>
      <c r="AI12" s="139">
        <f>IF(AH12&gt;=100%,100%,IF(AH12=AH12,AH12))</f>
        <v>1</v>
      </c>
      <c r="AJ12" s="136"/>
      <c r="AK12" s="136"/>
      <c r="AL12" s="136">
        <v>1</v>
      </c>
      <c r="AM12" s="136">
        <v>1</v>
      </c>
      <c r="AN12" s="180"/>
      <c r="AO12" s="180"/>
      <c r="AP12" s="136"/>
      <c r="AQ12" s="136"/>
      <c r="AR12" s="136"/>
      <c r="AS12" s="136"/>
    </row>
    <row r="13" spans="1:45" ht="63.75">
      <c r="A13" s="215"/>
      <c r="B13" s="215"/>
      <c r="C13" s="264"/>
      <c r="D13" s="262"/>
      <c r="E13" s="45" t="s">
        <v>410</v>
      </c>
      <c r="F13" s="45" t="s">
        <v>411</v>
      </c>
      <c r="G13" s="45" t="s">
        <v>227</v>
      </c>
      <c r="H13" s="45" t="s">
        <v>493</v>
      </c>
      <c r="I13" s="45" t="s">
        <v>494</v>
      </c>
      <c r="J13" s="45" t="s">
        <v>69</v>
      </c>
      <c r="K13" s="45" t="s">
        <v>495</v>
      </c>
      <c r="L13" s="11">
        <v>1</v>
      </c>
      <c r="M13" s="11">
        <f>+L13</f>
        <v>1</v>
      </c>
      <c r="N13" s="11">
        <f>+L13</f>
        <v>1</v>
      </c>
      <c r="O13" s="11">
        <f>+L13</f>
        <v>1</v>
      </c>
      <c r="P13" s="35">
        <f t="shared" ref="P13:P21" si="0">+L13</f>
        <v>1</v>
      </c>
      <c r="Q13" s="139">
        <f t="shared" ref="Q13:Q21" si="1">IF(ISERROR(AJ13/AK13),0,AJ13/AK13)</f>
        <v>0.43333333333333335</v>
      </c>
      <c r="R13" s="139">
        <f t="shared" ref="R13:R21" si="2">IF(ISERROR(Q13/P13),0,(Q13/P13))</f>
        <v>0.43333333333333335</v>
      </c>
      <c r="S13" s="139">
        <f t="shared" ref="S13:S21" si="3">IF(R13&gt;=100%,100%,IF(R13=R13,R13))</f>
        <v>0.43333333333333335</v>
      </c>
      <c r="T13" s="11">
        <f t="shared" ref="T13:T21" si="4">+M13</f>
        <v>1</v>
      </c>
      <c r="U13" s="139">
        <f t="shared" ref="U13:U21" si="5">IF(ISERROR(AL13/AM13),0,AL13/AM13)</f>
        <v>1</v>
      </c>
      <c r="V13" s="139">
        <f t="shared" ref="V13:V21" si="6">IF(ISERROR(U13/T13),0,(U13/T13))</f>
        <v>1</v>
      </c>
      <c r="W13" s="139">
        <f t="shared" ref="W13:W21" si="7">IF(V13&gt;=100%,100%,IF(V13=V13,V13))</f>
        <v>1</v>
      </c>
      <c r="X13" s="11">
        <f t="shared" ref="X13:X21" si="8">+N13</f>
        <v>1</v>
      </c>
      <c r="Y13" s="139">
        <f t="shared" ref="Y13:Y21" si="9">IF(ISERROR(AN13/AO13),0,AN13/AO13)</f>
        <v>1</v>
      </c>
      <c r="Z13" s="139">
        <f t="shared" ref="Z13:Z21" si="10">IF(ISERROR(Y13/X13),0,(Y13/X13))</f>
        <v>1</v>
      </c>
      <c r="AA13" s="139">
        <f t="shared" ref="AA13:AA21" si="11">IF(Z13&gt;=100%,100%,IF(Z13=Z13,Z13))</f>
        <v>1</v>
      </c>
      <c r="AB13" s="11">
        <f t="shared" ref="AB13:AB21" si="12">+O13</f>
        <v>1</v>
      </c>
      <c r="AC13" s="139">
        <f t="shared" ref="AC13:AC21" si="13">IF(ISERROR(AP13/AQ13),0,AP13/AQ13)</f>
        <v>0</v>
      </c>
      <c r="AD13" s="139">
        <f t="shared" ref="AD13:AD21" si="14">IF(ISERROR(AC13/AB13),0,(AC13/AB13))</f>
        <v>0</v>
      </c>
      <c r="AE13" s="139">
        <f t="shared" ref="AE13:AE21" si="15">IF(AD13&gt;=100%,100%,IF(AD13=AD13,AD13))</f>
        <v>0</v>
      </c>
      <c r="AF13" s="11">
        <f t="shared" ref="AF13:AF20" si="16">+P13</f>
        <v>1</v>
      </c>
      <c r="AG13" s="139">
        <f t="shared" ref="AG13:AG21" si="17">+AVERAGE(Q13,U13,Y13,AC13)</f>
        <v>0.60833333333333339</v>
      </c>
      <c r="AH13" s="139">
        <f t="shared" ref="AH13:AH21" si="18">IF(ISERROR(AG13/AF13),0,(AG13/AF13))</f>
        <v>0.60833333333333339</v>
      </c>
      <c r="AI13" s="139">
        <f t="shared" ref="AI13:AI21" si="19">IF(AH13&gt;=100%,100%,IF(AH13=AH13,AH13))</f>
        <v>0.60833333333333339</v>
      </c>
      <c r="AJ13" s="136">
        <v>13</v>
      </c>
      <c r="AK13" s="136">
        <v>30</v>
      </c>
      <c r="AL13" s="136">
        <v>35</v>
      </c>
      <c r="AM13" s="136">
        <v>35</v>
      </c>
      <c r="AN13" s="180">
        <v>37</v>
      </c>
      <c r="AO13" s="180">
        <v>37</v>
      </c>
      <c r="AP13" s="136"/>
      <c r="AQ13" s="136"/>
      <c r="AR13" s="136"/>
      <c r="AS13" s="136"/>
    </row>
    <row r="14" spans="1:45" ht="38.25">
      <c r="A14" s="215"/>
      <c r="B14" s="215"/>
      <c r="C14" s="264"/>
      <c r="D14" s="262"/>
      <c r="E14" s="258" t="s">
        <v>496</v>
      </c>
      <c r="F14" s="45" t="s">
        <v>497</v>
      </c>
      <c r="G14" s="45" t="s">
        <v>227</v>
      </c>
      <c r="H14" s="45" t="s">
        <v>412</v>
      </c>
      <c r="I14" s="45" t="s">
        <v>413</v>
      </c>
      <c r="J14" s="45" t="s">
        <v>37</v>
      </c>
      <c r="K14" s="45" t="s">
        <v>414</v>
      </c>
      <c r="L14" s="11">
        <v>1</v>
      </c>
      <c r="M14" s="11">
        <v>1</v>
      </c>
      <c r="N14" s="11">
        <v>1</v>
      </c>
      <c r="O14" s="11">
        <v>1</v>
      </c>
      <c r="P14" s="35">
        <f t="shared" si="0"/>
        <v>1</v>
      </c>
      <c r="Q14" s="139">
        <f t="shared" si="1"/>
        <v>0.75056947608200453</v>
      </c>
      <c r="R14" s="139">
        <f t="shared" si="2"/>
        <v>0.75056947608200453</v>
      </c>
      <c r="S14" s="139">
        <f t="shared" si="3"/>
        <v>0.75056947608200453</v>
      </c>
      <c r="T14" s="11">
        <f t="shared" si="4"/>
        <v>1</v>
      </c>
      <c r="U14" s="139">
        <f t="shared" si="5"/>
        <v>0.55102040816326525</v>
      </c>
      <c r="V14" s="139">
        <f t="shared" si="6"/>
        <v>0.55102040816326525</v>
      </c>
      <c r="W14" s="139">
        <f t="shared" si="7"/>
        <v>0.55102040816326525</v>
      </c>
      <c r="X14" s="11">
        <f t="shared" si="8"/>
        <v>1</v>
      </c>
      <c r="Y14" s="139">
        <f t="shared" si="9"/>
        <v>0.87584560286510149</v>
      </c>
      <c r="Z14" s="139">
        <f t="shared" si="10"/>
        <v>0.87584560286510149</v>
      </c>
      <c r="AA14" s="139">
        <f t="shared" si="11"/>
        <v>0.87584560286510149</v>
      </c>
      <c r="AB14" s="11">
        <f t="shared" si="12"/>
        <v>1</v>
      </c>
      <c r="AC14" s="139">
        <f t="shared" si="13"/>
        <v>0</v>
      </c>
      <c r="AD14" s="139">
        <f t="shared" si="14"/>
        <v>0</v>
      </c>
      <c r="AE14" s="139">
        <f t="shared" si="15"/>
        <v>0</v>
      </c>
      <c r="AF14" s="11">
        <v>1</v>
      </c>
      <c r="AG14" s="139">
        <f t="shared" si="17"/>
        <v>0.54435887177759279</v>
      </c>
      <c r="AH14" s="139">
        <f t="shared" si="18"/>
        <v>0.54435887177759279</v>
      </c>
      <c r="AI14" s="139">
        <f t="shared" si="19"/>
        <v>0.54435887177759279</v>
      </c>
      <c r="AJ14" s="136">
        <v>1318</v>
      </c>
      <c r="AK14" s="136">
        <v>1756</v>
      </c>
      <c r="AL14" s="136">
        <v>756</v>
      </c>
      <c r="AM14" s="136">
        <v>1372</v>
      </c>
      <c r="AN14" s="180">
        <v>2201</v>
      </c>
      <c r="AO14" s="180">
        <v>2513</v>
      </c>
      <c r="AP14" s="136"/>
      <c r="AQ14" s="136"/>
      <c r="AR14" s="136"/>
      <c r="AS14" s="136"/>
    </row>
    <row r="15" spans="1:45" ht="38.25" hidden="1">
      <c r="A15" s="215"/>
      <c r="B15" s="215"/>
      <c r="C15" s="264"/>
      <c r="D15" s="262"/>
      <c r="E15" s="259"/>
      <c r="F15" s="45" t="s">
        <v>498</v>
      </c>
      <c r="G15" s="45" t="s">
        <v>227</v>
      </c>
      <c r="H15" s="45" t="s">
        <v>499</v>
      </c>
      <c r="I15" s="45" t="s">
        <v>413</v>
      </c>
      <c r="J15" s="45" t="s">
        <v>37</v>
      </c>
      <c r="K15" s="45" t="s">
        <v>500</v>
      </c>
      <c r="L15" s="11">
        <v>1</v>
      </c>
      <c r="M15" s="11"/>
      <c r="N15" s="11"/>
      <c r="O15" s="11"/>
      <c r="P15" s="35">
        <f t="shared" si="0"/>
        <v>1</v>
      </c>
      <c r="Q15" s="139">
        <f t="shared" si="1"/>
        <v>0.62072032014228551</v>
      </c>
      <c r="R15" s="139">
        <f t="shared" si="2"/>
        <v>0.62072032014228551</v>
      </c>
      <c r="S15" s="139">
        <f t="shared" si="3"/>
        <v>0.62072032014228551</v>
      </c>
      <c r="T15" s="11">
        <f t="shared" si="4"/>
        <v>0</v>
      </c>
      <c r="U15" s="139"/>
      <c r="V15" s="139"/>
      <c r="W15" s="139"/>
      <c r="X15" s="11">
        <f t="shared" si="8"/>
        <v>0</v>
      </c>
      <c r="Y15" s="139"/>
      <c r="Z15" s="139"/>
      <c r="AA15" s="139"/>
      <c r="AB15" s="11">
        <f t="shared" si="12"/>
        <v>0</v>
      </c>
      <c r="AC15" s="139"/>
      <c r="AD15" s="139"/>
      <c r="AE15" s="139"/>
      <c r="AF15" s="11">
        <f t="shared" si="16"/>
        <v>1</v>
      </c>
      <c r="AG15" s="139">
        <f t="shared" si="17"/>
        <v>0.62072032014228551</v>
      </c>
      <c r="AH15" s="139">
        <f t="shared" si="18"/>
        <v>0.62072032014228551</v>
      </c>
      <c r="AI15" s="139">
        <f t="shared" si="19"/>
        <v>0.62072032014228551</v>
      </c>
      <c r="AJ15" s="136">
        <v>1396</v>
      </c>
      <c r="AK15" s="136">
        <v>2249</v>
      </c>
      <c r="AL15" s="136"/>
      <c r="AM15" s="136"/>
      <c r="AN15" s="180"/>
      <c r="AO15" s="180"/>
      <c r="AP15" s="136"/>
      <c r="AQ15" s="136"/>
      <c r="AR15" s="136"/>
      <c r="AS15" s="136"/>
    </row>
    <row r="16" spans="1:45" ht="51" hidden="1">
      <c r="A16" s="215"/>
      <c r="B16" s="215"/>
      <c r="C16" s="227"/>
      <c r="D16" s="263"/>
      <c r="E16" s="260"/>
      <c r="F16" s="45" t="s">
        <v>415</v>
      </c>
      <c r="G16" s="45" t="s">
        <v>501</v>
      </c>
      <c r="H16" s="45" t="s">
        <v>248</v>
      </c>
      <c r="I16" s="45" t="s">
        <v>249</v>
      </c>
      <c r="J16" s="45" t="s">
        <v>69</v>
      </c>
      <c r="K16" s="45" t="s">
        <v>502</v>
      </c>
      <c r="L16" s="11">
        <v>1</v>
      </c>
      <c r="M16" s="11"/>
      <c r="N16" s="11"/>
      <c r="O16" s="11">
        <f>+L16</f>
        <v>1</v>
      </c>
      <c r="P16" s="35">
        <f t="shared" si="0"/>
        <v>1</v>
      </c>
      <c r="Q16" s="139">
        <f t="shared" si="1"/>
        <v>0.625</v>
      </c>
      <c r="R16" s="139">
        <f t="shared" si="2"/>
        <v>0.625</v>
      </c>
      <c r="S16" s="139">
        <f t="shared" si="3"/>
        <v>0.625</v>
      </c>
      <c r="T16" s="11">
        <f t="shared" si="4"/>
        <v>0</v>
      </c>
      <c r="U16" s="139"/>
      <c r="V16" s="139"/>
      <c r="W16" s="139"/>
      <c r="X16" s="11">
        <f t="shared" si="8"/>
        <v>0</v>
      </c>
      <c r="Y16" s="139"/>
      <c r="Z16" s="139"/>
      <c r="AA16" s="139"/>
      <c r="AB16" s="11">
        <f t="shared" si="12"/>
        <v>1</v>
      </c>
      <c r="AC16" s="139">
        <f t="shared" si="13"/>
        <v>0</v>
      </c>
      <c r="AD16" s="139">
        <f t="shared" si="14"/>
        <v>0</v>
      </c>
      <c r="AE16" s="139">
        <f t="shared" si="15"/>
        <v>0</v>
      </c>
      <c r="AF16" s="11">
        <f t="shared" si="16"/>
        <v>1</v>
      </c>
      <c r="AG16" s="139">
        <f t="shared" si="17"/>
        <v>0.3125</v>
      </c>
      <c r="AH16" s="139">
        <f t="shared" si="18"/>
        <v>0.3125</v>
      </c>
      <c r="AI16" s="139">
        <f t="shared" si="19"/>
        <v>0.3125</v>
      </c>
      <c r="AJ16" s="136">
        <v>35</v>
      </c>
      <c r="AK16" s="136">
        <v>56</v>
      </c>
      <c r="AL16" s="136"/>
      <c r="AM16" s="136"/>
      <c r="AN16" s="180"/>
      <c r="AO16" s="180"/>
      <c r="AP16" s="136"/>
      <c r="AQ16" s="136"/>
      <c r="AR16" s="136"/>
      <c r="AS16" s="136"/>
    </row>
    <row r="17" spans="1:45" ht="51">
      <c r="A17" s="215"/>
      <c r="B17" s="215"/>
      <c r="C17" s="226" t="s">
        <v>279</v>
      </c>
      <c r="D17" s="226" t="s">
        <v>396</v>
      </c>
      <c r="E17" s="45" t="s">
        <v>651</v>
      </c>
      <c r="F17" s="45" t="s">
        <v>642</v>
      </c>
      <c r="G17" s="45" t="s">
        <v>397</v>
      </c>
      <c r="H17" s="45" t="s">
        <v>503</v>
      </c>
      <c r="I17" s="45" t="s">
        <v>504</v>
      </c>
      <c r="J17" s="45" t="s">
        <v>51</v>
      </c>
      <c r="K17" s="45" t="s">
        <v>398</v>
      </c>
      <c r="L17" s="11"/>
      <c r="M17" s="11"/>
      <c r="N17" s="11">
        <v>1</v>
      </c>
      <c r="O17" s="11"/>
      <c r="P17" s="35">
        <f t="shared" si="0"/>
        <v>0</v>
      </c>
      <c r="Q17" s="139"/>
      <c r="R17" s="139"/>
      <c r="S17" s="139"/>
      <c r="T17" s="11">
        <f t="shared" si="4"/>
        <v>0</v>
      </c>
      <c r="U17" s="139"/>
      <c r="V17" s="139"/>
      <c r="W17" s="139"/>
      <c r="X17" s="11">
        <f t="shared" si="8"/>
        <v>1</v>
      </c>
      <c r="Y17" s="139">
        <f t="shared" si="9"/>
        <v>1</v>
      </c>
      <c r="Z17" s="139">
        <f t="shared" si="10"/>
        <v>1</v>
      </c>
      <c r="AA17" s="139">
        <f t="shared" si="11"/>
        <v>1</v>
      </c>
      <c r="AB17" s="11">
        <f t="shared" si="12"/>
        <v>0</v>
      </c>
      <c r="AC17" s="139"/>
      <c r="AD17" s="139"/>
      <c r="AE17" s="139"/>
      <c r="AF17" s="11">
        <v>1</v>
      </c>
      <c r="AG17" s="139">
        <f t="shared" si="17"/>
        <v>1</v>
      </c>
      <c r="AH17" s="139">
        <f t="shared" si="18"/>
        <v>1</v>
      </c>
      <c r="AI17" s="139">
        <f t="shared" si="19"/>
        <v>1</v>
      </c>
      <c r="AJ17" s="136"/>
      <c r="AK17" s="136"/>
      <c r="AL17" s="136"/>
      <c r="AM17" s="136"/>
      <c r="AN17" s="180">
        <v>1</v>
      </c>
      <c r="AO17" s="180">
        <v>1</v>
      </c>
      <c r="AP17" s="136"/>
      <c r="AQ17" s="136"/>
      <c r="AR17" s="136"/>
      <c r="AS17" s="136"/>
    </row>
    <row r="18" spans="1:45" ht="51">
      <c r="A18" s="215"/>
      <c r="B18" s="215"/>
      <c r="C18" s="264"/>
      <c r="D18" s="264"/>
      <c r="E18" s="45" t="s">
        <v>652</v>
      </c>
      <c r="F18" s="45" t="s">
        <v>399</v>
      </c>
      <c r="G18" s="45" t="s">
        <v>400</v>
      </c>
      <c r="H18" s="45" t="s">
        <v>401</v>
      </c>
      <c r="I18" s="45" t="s">
        <v>402</v>
      </c>
      <c r="J18" s="45" t="s">
        <v>51</v>
      </c>
      <c r="K18" s="45" t="s">
        <v>403</v>
      </c>
      <c r="L18" s="11">
        <v>1</v>
      </c>
      <c r="M18" s="11">
        <v>1</v>
      </c>
      <c r="N18" s="11">
        <v>1</v>
      </c>
      <c r="O18" s="11">
        <v>1</v>
      </c>
      <c r="P18" s="35">
        <f t="shared" si="0"/>
        <v>1</v>
      </c>
      <c r="Q18" s="139">
        <f t="shared" si="1"/>
        <v>1</v>
      </c>
      <c r="R18" s="139">
        <f t="shared" si="2"/>
        <v>1</v>
      </c>
      <c r="S18" s="139">
        <f t="shared" si="3"/>
        <v>1</v>
      </c>
      <c r="T18" s="11">
        <f t="shared" si="4"/>
        <v>1</v>
      </c>
      <c r="U18" s="139">
        <f t="shared" si="5"/>
        <v>1</v>
      </c>
      <c r="V18" s="139">
        <f t="shared" si="6"/>
        <v>1</v>
      </c>
      <c r="W18" s="139">
        <f t="shared" si="7"/>
        <v>1</v>
      </c>
      <c r="X18" s="11">
        <f t="shared" si="8"/>
        <v>1</v>
      </c>
      <c r="Y18" s="139">
        <f t="shared" si="9"/>
        <v>1</v>
      </c>
      <c r="Z18" s="139">
        <f t="shared" si="10"/>
        <v>1</v>
      </c>
      <c r="AA18" s="139">
        <f t="shared" si="11"/>
        <v>1</v>
      </c>
      <c r="AB18" s="11">
        <f t="shared" si="12"/>
        <v>1</v>
      </c>
      <c r="AC18" s="139">
        <f t="shared" si="13"/>
        <v>0</v>
      </c>
      <c r="AD18" s="139">
        <f t="shared" si="14"/>
        <v>0</v>
      </c>
      <c r="AE18" s="139">
        <f t="shared" si="15"/>
        <v>0</v>
      </c>
      <c r="AF18" s="11">
        <v>1</v>
      </c>
      <c r="AG18" s="139">
        <f t="shared" si="17"/>
        <v>0.75</v>
      </c>
      <c r="AH18" s="139">
        <f t="shared" si="18"/>
        <v>0.75</v>
      </c>
      <c r="AI18" s="139">
        <f t="shared" si="19"/>
        <v>0.75</v>
      </c>
      <c r="AJ18" s="136">
        <v>2</v>
      </c>
      <c r="AK18" s="136">
        <v>2</v>
      </c>
      <c r="AL18" s="136">
        <v>4</v>
      </c>
      <c r="AM18" s="136">
        <v>4</v>
      </c>
      <c r="AN18" s="179">
        <v>10</v>
      </c>
      <c r="AO18" s="179">
        <v>10</v>
      </c>
      <c r="AP18" s="136"/>
      <c r="AQ18" s="136"/>
      <c r="AR18" s="136"/>
      <c r="AS18" s="136"/>
    </row>
    <row r="19" spans="1:45" ht="63.75" hidden="1">
      <c r="A19" s="215"/>
      <c r="B19" s="215"/>
      <c r="C19" s="227"/>
      <c r="D19" s="65" t="s">
        <v>376</v>
      </c>
      <c r="E19" s="45" t="s">
        <v>404</v>
      </c>
      <c r="F19" s="45" t="s">
        <v>505</v>
      </c>
      <c r="G19" s="45" t="s">
        <v>405</v>
      </c>
      <c r="H19" s="45" t="s">
        <v>406</v>
      </c>
      <c r="I19" s="45" t="s">
        <v>407</v>
      </c>
      <c r="J19" s="45" t="s">
        <v>51</v>
      </c>
      <c r="K19" s="45" t="s">
        <v>408</v>
      </c>
      <c r="L19" s="11"/>
      <c r="M19" s="11"/>
      <c r="N19" s="11"/>
      <c r="O19" s="11">
        <v>1</v>
      </c>
      <c r="P19" s="35">
        <f t="shared" si="0"/>
        <v>0</v>
      </c>
      <c r="Q19" s="139"/>
      <c r="R19" s="139"/>
      <c r="S19" s="139"/>
      <c r="T19" s="11">
        <f t="shared" si="4"/>
        <v>0</v>
      </c>
      <c r="U19" s="139"/>
      <c r="V19" s="139"/>
      <c r="W19" s="139"/>
      <c r="X19" s="11">
        <f t="shared" si="8"/>
        <v>0</v>
      </c>
      <c r="Y19" s="139"/>
      <c r="Z19" s="139"/>
      <c r="AA19" s="139"/>
      <c r="AB19" s="11">
        <f t="shared" si="12"/>
        <v>1</v>
      </c>
      <c r="AC19" s="139">
        <f t="shared" si="13"/>
        <v>0</v>
      </c>
      <c r="AD19" s="139">
        <f t="shared" si="14"/>
        <v>0</v>
      </c>
      <c r="AE19" s="139">
        <f t="shared" si="15"/>
        <v>0</v>
      </c>
      <c r="AF19" s="11">
        <v>1</v>
      </c>
      <c r="AG19" s="139">
        <f t="shared" si="17"/>
        <v>0</v>
      </c>
      <c r="AH19" s="139">
        <f>IF(ISERROR(AG19/AF19),0,(AG19/AF19))</f>
        <v>0</v>
      </c>
      <c r="AI19" s="139">
        <f t="shared" si="19"/>
        <v>0</v>
      </c>
      <c r="AJ19" s="136"/>
      <c r="AK19" s="136"/>
      <c r="AL19" s="136"/>
      <c r="AM19" s="136"/>
      <c r="AN19" s="180"/>
      <c r="AO19" s="180"/>
      <c r="AP19" s="136"/>
      <c r="AQ19" s="136"/>
      <c r="AR19" s="136"/>
      <c r="AS19" s="136"/>
    </row>
    <row r="20" spans="1:45" ht="76.5" customHeight="1">
      <c r="A20" s="215"/>
      <c r="B20" s="215"/>
      <c r="C20" s="265" t="s">
        <v>119</v>
      </c>
      <c r="D20" s="267" t="s">
        <v>33</v>
      </c>
      <c r="E20" s="45" t="s">
        <v>64</v>
      </c>
      <c r="F20" s="46" t="s">
        <v>65</v>
      </c>
      <c r="G20" s="47" t="s">
        <v>177</v>
      </c>
      <c r="H20" s="48" t="s">
        <v>185</v>
      </c>
      <c r="I20" s="48" t="s">
        <v>285</v>
      </c>
      <c r="J20" s="38" t="s">
        <v>37</v>
      </c>
      <c r="K20" s="39" t="s">
        <v>150</v>
      </c>
      <c r="L20" s="11">
        <v>0.9</v>
      </c>
      <c r="M20" s="11">
        <f>+L20</f>
        <v>0.9</v>
      </c>
      <c r="N20" s="11">
        <f>+L20</f>
        <v>0.9</v>
      </c>
      <c r="O20" s="11">
        <f>+L20</f>
        <v>0.9</v>
      </c>
      <c r="P20" s="35">
        <f t="shared" si="0"/>
        <v>0.9</v>
      </c>
      <c r="Q20" s="139">
        <f t="shared" si="1"/>
        <v>1</v>
      </c>
      <c r="R20" s="139">
        <f t="shared" si="2"/>
        <v>1.1111111111111112</v>
      </c>
      <c r="S20" s="139">
        <f t="shared" si="3"/>
        <v>1</v>
      </c>
      <c r="T20" s="11">
        <f t="shared" si="4"/>
        <v>0.9</v>
      </c>
      <c r="U20" s="139">
        <f t="shared" si="5"/>
        <v>1</v>
      </c>
      <c r="V20" s="139">
        <f t="shared" si="6"/>
        <v>1.1111111111111112</v>
      </c>
      <c r="W20" s="139">
        <f t="shared" si="7"/>
        <v>1</v>
      </c>
      <c r="X20" s="11">
        <f t="shared" si="8"/>
        <v>0.9</v>
      </c>
      <c r="Y20" s="139">
        <f t="shared" si="9"/>
        <v>0.95</v>
      </c>
      <c r="Z20" s="139">
        <f t="shared" si="10"/>
        <v>1.0555555555555556</v>
      </c>
      <c r="AA20" s="139">
        <f t="shared" si="11"/>
        <v>1</v>
      </c>
      <c r="AB20" s="11">
        <f t="shared" si="12"/>
        <v>0.9</v>
      </c>
      <c r="AC20" s="139">
        <f t="shared" si="13"/>
        <v>0</v>
      </c>
      <c r="AD20" s="139">
        <f t="shared" si="14"/>
        <v>0</v>
      </c>
      <c r="AE20" s="139">
        <f t="shared" si="15"/>
        <v>0</v>
      </c>
      <c r="AF20" s="11">
        <f t="shared" si="16"/>
        <v>0.9</v>
      </c>
      <c r="AG20" s="139">
        <f t="shared" si="17"/>
        <v>0.73750000000000004</v>
      </c>
      <c r="AH20" s="139">
        <f t="shared" si="18"/>
        <v>0.81944444444444442</v>
      </c>
      <c r="AI20" s="139">
        <f t="shared" si="19"/>
        <v>0.81944444444444442</v>
      </c>
      <c r="AJ20" s="136">
        <v>1</v>
      </c>
      <c r="AK20" s="136">
        <v>1</v>
      </c>
      <c r="AL20" s="115">
        <v>10</v>
      </c>
      <c r="AM20" s="115">
        <v>10</v>
      </c>
      <c r="AN20" s="180">
        <v>9.5</v>
      </c>
      <c r="AO20" s="180">
        <v>10</v>
      </c>
      <c r="AP20" s="136"/>
      <c r="AQ20" s="136"/>
      <c r="AR20" s="136"/>
      <c r="AS20" s="136"/>
    </row>
    <row r="21" spans="1:45" ht="57" customHeight="1" thickBot="1">
      <c r="A21" s="215"/>
      <c r="B21" s="215"/>
      <c r="C21" s="266"/>
      <c r="D21" s="268"/>
      <c r="E21" s="49" t="s">
        <v>42</v>
      </c>
      <c r="F21" s="50" t="s">
        <v>43</v>
      </c>
      <c r="G21" s="51" t="s">
        <v>178</v>
      </c>
      <c r="H21" s="52" t="s">
        <v>26</v>
      </c>
      <c r="I21" s="50" t="s">
        <v>27</v>
      </c>
      <c r="J21" s="53" t="s">
        <v>37</v>
      </c>
      <c r="K21" s="39" t="s">
        <v>151</v>
      </c>
      <c r="L21" s="11">
        <v>0.9</v>
      </c>
      <c r="M21" s="11">
        <f>+L21</f>
        <v>0.9</v>
      </c>
      <c r="N21" s="11">
        <f>+L21</f>
        <v>0.9</v>
      </c>
      <c r="O21" s="11">
        <f>+L21</f>
        <v>0.9</v>
      </c>
      <c r="P21" s="35">
        <f t="shared" si="0"/>
        <v>0.9</v>
      </c>
      <c r="Q21" s="139">
        <f t="shared" si="1"/>
        <v>1</v>
      </c>
      <c r="R21" s="139">
        <f t="shared" si="2"/>
        <v>1.1111111111111112</v>
      </c>
      <c r="S21" s="139">
        <f t="shared" si="3"/>
        <v>1</v>
      </c>
      <c r="T21" s="11">
        <f t="shared" si="4"/>
        <v>0.9</v>
      </c>
      <c r="U21" s="139">
        <f t="shared" si="5"/>
        <v>1</v>
      </c>
      <c r="V21" s="139">
        <f t="shared" si="6"/>
        <v>1.1111111111111112</v>
      </c>
      <c r="W21" s="139">
        <f t="shared" si="7"/>
        <v>1</v>
      </c>
      <c r="X21" s="11">
        <f t="shared" si="8"/>
        <v>0.9</v>
      </c>
      <c r="Y21" s="139">
        <f t="shared" si="9"/>
        <v>1</v>
      </c>
      <c r="Z21" s="139">
        <f t="shared" si="10"/>
        <v>1.1111111111111112</v>
      </c>
      <c r="AA21" s="139">
        <f t="shared" si="11"/>
        <v>1</v>
      </c>
      <c r="AB21" s="11">
        <f t="shared" si="12"/>
        <v>0.9</v>
      </c>
      <c r="AC21" s="139">
        <f t="shared" si="13"/>
        <v>0</v>
      </c>
      <c r="AD21" s="139">
        <f t="shared" si="14"/>
        <v>0</v>
      </c>
      <c r="AE21" s="139">
        <f t="shared" si="15"/>
        <v>0</v>
      </c>
      <c r="AF21" s="11">
        <v>0.9</v>
      </c>
      <c r="AG21" s="139">
        <f t="shared" si="17"/>
        <v>0.75</v>
      </c>
      <c r="AH21" s="139">
        <f t="shared" si="18"/>
        <v>0.83333333333333326</v>
      </c>
      <c r="AI21" s="139">
        <f t="shared" si="19"/>
        <v>0.83333333333333326</v>
      </c>
      <c r="AJ21" s="136">
        <v>1</v>
      </c>
      <c r="AK21" s="136">
        <v>1</v>
      </c>
      <c r="AL21" s="115">
        <v>1</v>
      </c>
      <c r="AM21" s="115">
        <v>1</v>
      </c>
      <c r="AN21" s="185">
        <v>1</v>
      </c>
      <c r="AO21" s="185">
        <v>1</v>
      </c>
      <c r="AP21" s="136"/>
      <c r="AQ21" s="136"/>
      <c r="AR21" s="136"/>
      <c r="AS21" s="136"/>
    </row>
    <row r="22" spans="1:45" ht="23.25">
      <c r="F22" s="255"/>
      <c r="W22" s="171">
        <f>+AVERAGE(W12:W21)</f>
        <v>0.92517006802721091</v>
      </c>
      <c r="AA22" s="171">
        <f>+AVERAGE(AA12:AA21)</f>
        <v>0.97930760047751697</v>
      </c>
    </row>
    <row r="23" spans="1:45">
      <c r="F23" s="255"/>
    </row>
    <row r="25" spans="1:45">
      <c r="AA25" s="198"/>
    </row>
  </sheetData>
  <protectedRanges>
    <protectedRange sqref="AJ12:AK21 AP12:AS21 AL12:AM12 AL13:AM13 AL14:AM21" name="Rango1"/>
    <protectedRange sqref="AN19:AO21 AN12:AO12" name="Rango1_2"/>
    <protectedRange sqref="AN13:AO17" name="Rango1_2_1"/>
    <protectedRange sqref="AN18:AO18" name="Rango1_1_1"/>
  </protectedRanges>
  <autoFilter ref="A11:AS22">
    <filterColumn colId="26">
      <customFilters>
        <customFilter operator="notEqual" val=" "/>
      </customFilters>
    </filterColumn>
  </autoFilter>
  <mergeCells count="45">
    <mergeCell ref="AS9:AS11"/>
    <mergeCell ref="P10:S10"/>
    <mergeCell ref="T10:W10"/>
    <mergeCell ref="X10:AA10"/>
    <mergeCell ref="AB10:AE10"/>
    <mergeCell ref="AF10:AI10"/>
    <mergeCell ref="AJ10:AK10"/>
    <mergeCell ref="AL10:AM10"/>
    <mergeCell ref="AN10:AO10"/>
    <mergeCell ref="AP10:AQ10"/>
    <mergeCell ref="AR10:AR11"/>
    <mergeCell ref="P9:AI9"/>
    <mergeCell ref="AJ9:AK9"/>
    <mergeCell ref="AL9:AM9"/>
    <mergeCell ref="AN9:AO9"/>
    <mergeCell ref="AP9:AR9"/>
    <mergeCell ref="E9:E11"/>
    <mergeCell ref="A1:C2"/>
    <mergeCell ref="D1:L1"/>
    <mergeCell ref="D2:L2"/>
    <mergeCell ref="B4:D4"/>
    <mergeCell ref="B5:D5"/>
    <mergeCell ref="B6:D6"/>
    <mergeCell ref="B7:D7"/>
    <mergeCell ref="A9:A11"/>
    <mergeCell ref="B9:B11"/>
    <mergeCell ref="C9:C11"/>
    <mergeCell ref="D9:D11"/>
    <mergeCell ref="F9:F11"/>
    <mergeCell ref="G9:J9"/>
    <mergeCell ref="L9:O9"/>
    <mergeCell ref="G10:G11"/>
    <mergeCell ref="H10:I10"/>
    <mergeCell ref="J10:J11"/>
    <mergeCell ref="K10:K11"/>
    <mergeCell ref="F22:F23"/>
    <mergeCell ref="E14:E16"/>
    <mergeCell ref="D12:D16"/>
    <mergeCell ref="C12:C16"/>
    <mergeCell ref="A12:A21"/>
    <mergeCell ref="B12:B21"/>
    <mergeCell ref="C20:C21"/>
    <mergeCell ref="D20:D21"/>
    <mergeCell ref="C17:C19"/>
    <mergeCell ref="D17:D18"/>
  </mergeCells>
  <conditionalFormatting sqref="Q12:S21">
    <cfRule type="cellIs" dxfId="377" priority="109" stopIfTrue="1" operator="lessThanOrEqual">
      <formula>0.49</formula>
    </cfRule>
    <cfRule type="cellIs" dxfId="376" priority="110" stopIfTrue="1" operator="between">
      <formula>0.5</formula>
      <formula>0.89</formula>
    </cfRule>
    <cfRule type="cellIs" dxfId="375" priority="111" stopIfTrue="1" operator="greaterThanOrEqual">
      <formula>0.9</formula>
    </cfRule>
  </conditionalFormatting>
  <conditionalFormatting sqref="U12:W21">
    <cfRule type="cellIs" dxfId="374" priority="103" stopIfTrue="1" operator="lessThanOrEqual">
      <formula>0.49</formula>
    </cfRule>
    <cfRule type="cellIs" dxfId="373" priority="104" stopIfTrue="1" operator="between">
      <formula>0.5</formula>
      <formula>0.89</formula>
    </cfRule>
    <cfRule type="cellIs" dxfId="372" priority="105" stopIfTrue="1" operator="greaterThanOrEqual">
      <formula>0.9</formula>
    </cfRule>
  </conditionalFormatting>
  <conditionalFormatting sqref="Y12:AA21">
    <cfRule type="cellIs" dxfId="371" priority="97" stopIfTrue="1" operator="lessThanOrEqual">
      <formula>0.49</formula>
    </cfRule>
    <cfRule type="cellIs" dxfId="370" priority="98" stopIfTrue="1" operator="between">
      <formula>0.5</formula>
      <formula>0.89</formula>
    </cfRule>
    <cfRule type="cellIs" dxfId="369" priority="99" stopIfTrue="1" operator="greaterThanOrEqual">
      <formula>0.9</formula>
    </cfRule>
  </conditionalFormatting>
  <conditionalFormatting sqref="AC12:AE21">
    <cfRule type="cellIs" dxfId="368" priority="22" stopIfTrue="1" operator="lessThanOrEqual">
      <formula>0.49</formula>
    </cfRule>
    <cfRule type="cellIs" dxfId="367" priority="23" stopIfTrue="1" operator="between">
      <formula>0.5</formula>
      <formula>0.79</formula>
    </cfRule>
    <cfRule type="cellIs" dxfId="366" priority="24" stopIfTrue="1" operator="greaterThanOrEqual">
      <formula>0.8</formula>
    </cfRule>
  </conditionalFormatting>
  <conditionalFormatting sqref="AG12:AI21">
    <cfRule type="cellIs" dxfId="365" priority="85" stopIfTrue="1" operator="lessThanOrEqual">
      <formula>0.49</formula>
    </cfRule>
    <cfRule type="cellIs" dxfId="364" priority="86" stopIfTrue="1" operator="between">
      <formula>0.5</formula>
      <formula>0.79</formula>
    </cfRule>
    <cfRule type="cellIs" dxfId="363" priority="87" stopIfTrue="1" operator="greaterThanOrEqual">
      <formula>0.8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AS18"/>
  <sheetViews>
    <sheetView topLeftCell="AB1" zoomScale="71" zoomScaleNormal="71" workbookViewId="0">
      <selection activeCell="AM6" sqref="AM6"/>
    </sheetView>
  </sheetViews>
  <sheetFormatPr baseColWidth="10" defaultRowHeight="15"/>
  <cols>
    <col min="1" max="1" width="19.7109375" customWidth="1"/>
    <col min="2" max="2" width="18.42578125" customWidth="1"/>
    <col min="3" max="3" width="15.85546875" customWidth="1"/>
    <col min="4" max="4" width="25" customWidth="1"/>
    <col min="5" max="5" width="31" customWidth="1"/>
    <col min="6" max="6" width="34.85546875" customWidth="1"/>
    <col min="7" max="7" width="18.5703125" style="34" customWidth="1"/>
    <col min="8" max="8" width="14" customWidth="1"/>
    <col min="9" max="9" width="17.5703125" customWidth="1"/>
    <col min="10" max="10" width="11.42578125" customWidth="1"/>
    <col min="11" max="11" width="13.42578125" style="30" customWidth="1"/>
    <col min="12" max="15" width="6.85546875" customWidth="1"/>
    <col min="16" max="35" width="11.42578125" customWidth="1"/>
    <col min="36" max="45" width="19.5703125" customWidth="1"/>
    <col min="209" max="209" width="19.7109375" customWidth="1"/>
    <col min="210" max="210" width="18.42578125" customWidth="1"/>
    <col min="211" max="211" width="15.85546875" customWidth="1"/>
    <col min="212" max="212" width="25" customWidth="1"/>
    <col min="213" max="213" width="31" customWidth="1"/>
    <col min="214" max="214" width="34.85546875" customWidth="1"/>
    <col min="215" max="215" width="18.5703125" customWidth="1"/>
    <col min="216" max="216" width="14" customWidth="1"/>
    <col min="217" max="217" width="15.140625" customWidth="1"/>
    <col min="220" max="222" width="8.28515625" customWidth="1"/>
    <col min="225" max="227" width="7.85546875" customWidth="1"/>
    <col min="230" max="232" width="8" customWidth="1"/>
    <col min="235" max="237" width="8" customWidth="1"/>
    <col min="240" max="242" width="7.85546875" customWidth="1"/>
    <col min="245" max="245" width="12.5703125" customWidth="1"/>
    <col min="246" max="246" width="15.7109375" customWidth="1"/>
    <col min="247" max="247" width="14.85546875" customWidth="1"/>
    <col min="248" max="248" width="13.5703125" customWidth="1"/>
    <col min="249" max="249" width="14.7109375" customWidth="1"/>
    <col min="250" max="250" width="14" customWidth="1"/>
    <col min="251" max="251" width="12.85546875" customWidth="1"/>
    <col min="252" max="252" width="15" customWidth="1"/>
    <col min="253" max="253" width="14.5703125" customWidth="1"/>
    <col min="254" max="254" width="13.42578125" customWidth="1"/>
    <col min="255" max="255" width="15" customWidth="1"/>
    <col min="256" max="256" width="14.42578125" customWidth="1"/>
    <col min="257" max="257" width="28.42578125" customWidth="1"/>
    <col min="465" max="465" width="19.7109375" customWidth="1"/>
    <col min="466" max="466" width="18.42578125" customWidth="1"/>
    <col min="467" max="467" width="15.85546875" customWidth="1"/>
    <col min="468" max="468" width="25" customWidth="1"/>
    <col min="469" max="469" width="31" customWidth="1"/>
    <col min="470" max="470" width="34.85546875" customWidth="1"/>
    <col min="471" max="471" width="18.5703125" customWidth="1"/>
    <col min="472" max="472" width="14" customWidth="1"/>
    <col min="473" max="473" width="15.140625" customWidth="1"/>
    <col min="476" max="478" width="8.28515625" customWidth="1"/>
    <col min="481" max="483" width="7.85546875" customWidth="1"/>
    <col min="486" max="488" width="8" customWidth="1"/>
    <col min="491" max="493" width="8" customWidth="1"/>
    <col min="496" max="498" width="7.85546875" customWidth="1"/>
    <col min="501" max="501" width="12.5703125" customWidth="1"/>
    <col min="502" max="502" width="15.7109375" customWidth="1"/>
    <col min="503" max="503" width="14.85546875" customWidth="1"/>
    <col min="504" max="504" width="13.5703125" customWidth="1"/>
    <col min="505" max="505" width="14.7109375" customWidth="1"/>
    <col min="506" max="506" width="14" customWidth="1"/>
    <col min="507" max="507" width="12.85546875" customWidth="1"/>
    <col min="508" max="508" width="15" customWidth="1"/>
    <col min="509" max="509" width="14.5703125" customWidth="1"/>
    <col min="510" max="510" width="13.42578125" customWidth="1"/>
    <col min="511" max="511" width="15" customWidth="1"/>
    <col min="512" max="512" width="14.42578125" customWidth="1"/>
    <col min="513" max="513" width="28.42578125" customWidth="1"/>
    <col min="721" max="721" width="19.7109375" customWidth="1"/>
    <col min="722" max="722" width="18.42578125" customWidth="1"/>
    <col min="723" max="723" width="15.85546875" customWidth="1"/>
    <col min="724" max="724" width="25" customWidth="1"/>
    <col min="725" max="725" width="31" customWidth="1"/>
    <col min="726" max="726" width="34.85546875" customWidth="1"/>
    <col min="727" max="727" width="18.5703125" customWidth="1"/>
    <col min="728" max="728" width="14" customWidth="1"/>
    <col min="729" max="729" width="15.140625" customWidth="1"/>
    <col min="732" max="734" width="8.28515625" customWidth="1"/>
    <col min="737" max="739" width="7.85546875" customWidth="1"/>
    <col min="742" max="744" width="8" customWidth="1"/>
    <col min="747" max="749" width="8" customWidth="1"/>
    <col min="752" max="754" width="7.85546875" customWidth="1"/>
    <col min="757" max="757" width="12.5703125" customWidth="1"/>
    <col min="758" max="758" width="15.7109375" customWidth="1"/>
    <col min="759" max="759" width="14.85546875" customWidth="1"/>
    <col min="760" max="760" width="13.5703125" customWidth="1"/>
    <col min="761" max="761" width="14.7109375" customWidth="1"/>
    <col min="762" max="762" width="14" customWidth="1"/>
    <col min="763" max="763" width="12.85546875" customWidth="1"/>
    <col min="764" max="764" width="15" customWidth="1"/>
    <col min="765" max="765" width="14.5703125" customWidth="1"/>
    <col min="766" max="766" width="13.42578125" customWidth="1"/>
    <col min="767" max="767" width="15" customWidth="1"/>
    <col min="768" max="768" width="14.42578125" customWidth="1"/>
    <col min="769" max="769" width="28.42578125" customWidth="1"/>
    <col min="977" max="977" width="19.7109375" customWidth="1"/>
    <col min="978" max="978" width="18.42578125" customWidth="1"/>
    <col min="979" max="979" width="15.85546875" customWidth="1"/>
    <col min="980" max="980" width="25" customWidth="1"/>
    <col min="981" max="981" width="31" customWidth="1"/>
    <col min="982" max="982" width="34.85546875" customWidth="1"/>
    <col min="983" max="983" width="18.5703125" customWidth="1"/>
    <col min="984" max="984" width="14" customWidth="1"/>
    <col min="985" max="985" width="15.140625" customWidth="1"/>
    <col min="988" max="990" width="8.28515625" customWidth="1"/>
    <col min="993" max="995" width="7.85546875" customWidth="1"/>
    <col min="998" max="1000" width="8" customWidth="1"/>
    <col min="1003" max="1005" width="8" customWidth="1"/>
    <col min="1008" max="1010" width="7.85546875" customWidth="1"/>
    <col min="1013" max="1013" width="12.5703125" customWidth="1"/>
    <col min="1014" max="1014" width="15.7109375" customWidth="1"/>
    <col min="1015" max="1015" width="14.85546875" customWidth="1"/>
    <col min="1016" max="1016" width="13.5703125" customWidth="1"/>
    <col min="1017" max="1017" width="14.7109375" customWidth="1"/>
    <col min="1018" max="1018" width="14" customWidth="1"/>
    <col min="1019" max="1019" width="12.85546875" customWidth="1"/>
    <col min="1020" max="1020" width="15" customWidth="1"/>
    <col min="1021" max="1021" width="14.5703125" customWidth="1"/>
    <col min="1022" max="1022" width="13.42578125" customWidth="1"/>
    <col min="1023" max="1023" width="15" customWidth="1"/>
    <col min="1024" max="1024" width="14.42578125" customWidth="1"/>
    <col min="1025" max="1025" width="28.42578125" customWidth="1"/>
    <col min="1233" max="1233" width="19.7109375" customWidth="1"/>
    <col min="1234" max="1234" width="18.42578125" customWidth="1"/>
    <col min="1235" max="1235" width="15.85546875" customWidth="1"/>
    <col min="1236" max="1236" width="25" customWidth="1"/>
    <col min="1237" max="1237" width="31" customWidth="1"/>
    <col min="1238" max="1238" width="34.85546875" customWidth="1"/>
    <col min="1239" max="1239" width="18.5703125" customWidth="1"/>
    <col min="1240" max="1240" width="14" customWidth="1"/>
    <col min="1241" max="1241" width="15.140625" customWidth="1"/>
    <col min="1244" max="1246" width="8.28515625" customWidth="1"/>
    <col min="1249" max="1251" width="7.85546875" customWidth="1"/>
    <col min="1254" max="1256" width="8" customWidth="1"/>
    <col min="1259" max="1261" width="8" customWidth="1"/>
    <col min="1264" max="1266" width="7.85546875" customWidth="1"/>
    <col min="1269" max="1269" width="12.5703125" customWidth="1"/>
    <col min="1270" max="1270" width="15.7109375" customWidth="1"/>
    <col min="1271" max="1271" width="14.85546875" customWidth="1"/>
    <col min="1272" max="1272" width="13.5703125" customWidth="1"/>
    <col min="1273" max="1273" width="14.7109375" customWidth="1"/>
    <col min="1274" max="1274" width="14" customWidth="1"/>
    <col min="1275" max="1275" width="12.85546875" customWidth="1"/>
    <col min="1276" max="1276" width="15" customWidth="1"/>
    <col min="1277" max="1277" width="14.5703125" customWidth="1"/>
    <col min="1278" max="1278" width="13.42578125" customWidth="1"/>
    <col min="1279" max="1279" width="15" customWidth="1"/>
    <col min="1280" max="1280" width="14.42578125" customWidth="1"/>
    <col min="1281" max="1281" width="28.42578125" customWidth="1"/>
    <col min="1489" max="1489" width="19.7109375" customWidth="1"/>
    <col min="1490" max="1490" width="18.42578125" customWidth="1"/>
    <col min="1491" max="1491" width="15.85546875" customWidth="1"/>
    <col min="1492" max="1492" width="25" customWidth="1"/>
    <col min="1493" max="1493" width="31" customWidth="1"/>
    <col min="1494" max="1494" width="34.85546875" customWidth="1"/>
    <col min="1495" max="1495" width="18.5703125" customWidth="1"/>
    <col min="1496" max="1496" width="14" customWidth="1"/>
    <col min="1497" max="1497" width="15.140625" customWidth="1"/>
    <col min="1500" max="1502" width="8.28515625" customWidth="1"/>
    <col min="1505" max="1507" width="7.85546875" customWidth="1"/>
    <col min="1510" max="1512" width="8" customWidth="1"/>
    <col min="1515" max="1517" width="8" customWidth="1"/>
    <col min="1520" max="1522" width="7.85546875" customWidth="1"/>
    <col min="1525" max="1525" width="12.5703125" customWidth="1"/>
    <col min="1526" max="1526" width="15.7109375" customWidth="1"/>
    <col min="1527" max="1527" width="14.85546875" customWidth="1"/>
    <col min="1528" max="1528" width="13.5703125" customWidth="1"/>
    <col min="1529" max="1529" width="14.7109375" customWidth="1"/>
    <col min="1530" max="1530" width="14" customWidth="1"/>
    <col min="1531" max="1531" width="12.85546875" customWidth="1"/>
    <col min="1532" max="1532" width="15" customWidth="1"/>
    <col min="1533" max="1533" width="14.5703125" customWidth="1"/>
    <col min="1534" max="1534" width="13.42578125" customWidth="1"/>
    <col min="1535" max="1535" width="15" customWidth="1"/>
    <col min="1536" max="1536" width="14.42578125" customWidth="1"/>
    <col min="1537" max="1537" width="28.42578125" customWidth="1"/>
    <col min="1745" max="1745" width="19.7109375" customWidth="1"/>
    <col min="1746" max="1746" width="18.42578125" customWidth="1"/>
    <col min="1747" max="1747" width="15.85546875" customWidth="1"/>
    <col min="1748" max="1748" width="25" customWidth="1"/>
    <col min="1749" max="1749" width="31" customWidth="1"/>
    <col min="1750" max="1750" width="34.85546875" customWidth="1"/>
    <col min="1751" max="1751" width="18.5703125" customWidth="1"/>
    <col min="1752" max="1752" width="14" customWidth="1"/>
    <col min="1753" max="1753" width="15.140625" customWidth="1"/>
    <col min="1756" max="1758" width="8.28515625" customWidth="1"/>
    <col min="1761" max="1763" width="7.85546875" customWidth="1"/>
    <col min="1766" max="1768" width="8" customWidth="1"/>
    <col min="1771" max="1773" width="8" customWidth="1"/>
    <col min="1776" max="1778" width="7.85546875" customWidth="1"/>
    <col min="1781" max="1781" width="12.5703125" customWidth="1"/>
    <col min="1782" max="1782" width="15.7109375" customWidth="1"/>
    <col min="1783" max="1783" width="14.85546875" customWidth="1"/>
    <col min="1784" max="1784" width="13.5703125" customWidth="1"/>
    <col min="1785" max="1785" width="14.7109375" customWidth="1"/>
    <col min="1786" max="1786" width="14" customWidth="1"/>
    <col min="1787" max="1787" width="12.85546875" customWidth="1"/>
    <col min="1788" max="1788" width="15" customWidth="1"/>
    <col min="1789" max="1789" width="14.5703125" customWidth="1"/>
    <col min="1790" max="1790" width="13.42578125" customWidth="1"/>
    <col min="1791" max="1791" width="15" customWidth="1"/>
    <col min="1792" max="1792" width="14.42578125" customWidth="1"/>
    <col min="1793" max="1793" width="28.42578125" customWidth="1"/>
    <col min="2001" max="2001" width="19.7109375" customWidth="1"/>
    <col min="2002" max="2002" width="18.42578125" customWidth="1"/>
    <col min="2003" max="2003" width="15.85546875" customWidth="1"/>
    <col min="2004" max="2004" width="25" customWidth="1"/>
    <col min="2005" max="2005" width="31" customWidth="1"/>
    <col min="2006" max="2006" width="34.85546875" customWidth="1"/>
    <col min="2007" max="2007" width="18.5703125" customWidth="1"/>
    <col min="2008" max="2008" width="14" customWidth="1"/>
    <col min="2009" max="2009" width="15.140625" customWidth="1"/>
    <col min="2012" max="2014" width="8.28515625" customWidth="1"/>
    <col min="2017" max="2019" width="7.85546875" customWidth="1"/>
    <col min="2022" max="2024" width="8" customWidth="1"/>
    <col min="2027" max="2029" width="8" customWidth="1"/>
    <col min="2032" max="2034" width="7.85546875" customWidth="1"/>
    <col min="2037" max="2037" width="12.5703125" customWidth="1"/>
    <col min="2038" max="2038" width="15.7109375" customWidth="1"/>
    <col min="2039" max="2039" width="14.85546875" customWidth="1"/>
    <col min="2040" max="2040" width="13.5703125" customWidth="1"/>
    <col min="2041" max="2041" width="14.7109375" customWidth="1"/>
    <col min="2042" max="2042" width="14" customWidth="1"/>
    <col min="2043" max="2043" width="12.85546875" customWidth="1"/>
    <col min="2044" max="2044" width="15" customWidth="1"/>
    <col min="2045" max="2045" width="14.5703125" customWidth="1"/>
    <col min="2046" max="2046" width="13.42578125" customWidth="1"/>
    <col min="2047" max="2047" width="15" customWidth="1"/>
    <col min="2048" max="2048" width="14.42578125" customWidth="1"/>
    <col min="2049" max="2049" width="28.42578125" customWidth="1"/>
    <col min="2257" max="2257" width="19.7109375" customWidth="1"/>
    <col min="2258" max="2258" width="18.42578125" customWidth="1"/>
    <col min="2259" max="2259" width="15.85546875" customWidth="1"/>
    <col min="2260" max="2260" width="25" customWidth="1"/>
    <col min="2261" max="2261" width="31" customWidth="1"/>
    <col min="2262" max="2262" width="34.85546875" customWidth="1"/>
    <col min="2263" max="2263" width="18.5703125" customWidth="1"/>
    <col min="2264" max="2264" width="14" customWidth="1"/>
    <col min="2265" max="2265" width="15.140625" customWidth="1"/>
    <col min="2268" max="2270" width="8.28515625" customWidth="1"/>
    <col min="2273" max="2275" width="7.85546875" customWidth="1"/>
    <col min="2278" max="2280" width="8" customWidth="1"/>
    <col min="2283" max="2285" width="8" customWidth="1"/>
    <col min="2288" max="2290" width="7.85546875" customWidth="1"/>
    <col min="2293" max="2293" width="12.5703125" customWidth="1"/>
    <col min="2294" max="2294" width="15.7109375" customWidth="1"/>
    <col min="2295" max="2295" width="14.85546875" customWidth="1"/>
    <col min="2296" max="2296" width="13.5703125" customWidth="1"/>
    <col min="2297" max="2297" width="14.7109375" customWidth="1"/>
    <col min="2298" max="2298" width="14" customWidth="1"/>
    <col min="2299" max="2299" width="12.85546875" customWidth="1"/>
    <col min="2300" max="2300" width="15" customWidth="1"/>
    <col min="2301" max="2301" width="14.5703125" customWidth="1"/>
    <col min="2302" max="2302" width="13.42578125" customWidth="1"/>
    <col min="2303" max="2303" width="15" customWidth="1"/>
    <col min="2304" max="2304" width="14.42578125" customWidth="1"/>
    <col min="2305" max="2305" width="28.42578125" customWidth="1"/>
    <col min="2513" max="2513" width="19.7109375" customWidth="1"/>
    <col min="2514" max="2514" width="18.42578125" customWidth="1"/>
    <col min="2515" max="2515" width="15.85546875" customWidth="1"/>
    <col min="2516" max="2516" width="25" customWidth="1"/>
    <col min="2517" max="2517" width="31" customWidth="1"/>
    <col min="2518" max="2518" width="34.85546875" customWidth="1"/>
    <col min="2519" max="2519" width="18.5703125" customWidth="1"/>
    <col min="2520" max="2520" width="14" customWidth="1"/>
    <col min="2521" max="2521" width="15.140625" customWidth="1"/>
    <col min="2524" max="2526" width="8.28515625" customWidth="1"/>
    <col min="2529" max="2531" width="7.85546875" customWidth="1"/>
    <col min="2534" max="2536" width="8" customWidth="1"/>
    <col min="2539" max="2541" width="8" customWidth="1"/>
    <col min="2544" max="2546" width="7.85546875" customWidth="1"/>
    <col min="2549" max="2549" width="12.5703125" customWidth="1"/>
    <col min="2550" max="2550" width="15.7109375" customWidth="1"/>
    <col min="2551" max="2551" width="14.85546875" customWidth="1"/>
    <col min="2552" max="2552" width="13.5703125" customWidth="1"/>
    <col min="2553" max="2553" width="14.7109375" customWidth="1"/>
    <col min="2554" max="2554" width="14" customWidth="1"/>
    <col min="2555" max="2555" width="12.85546875" customWidth="1"/>
    <col min="2556" max="2556" width="15" customWidth="1"/>
    <col min="2557" max="2557" width="14.5703125" customWidth="1"/>
    <col min="2558" max="2558" width="13.42578125" customWidth="1"/>
    <col min="2559" max="2559" width="15" customWidth="1"/>
    <col min="2560" max="2560" width="14.42578125" customWidth="1"/>
    <col min="2561" max="2561" width="28.42578125" customWidth="1"/>
    <col min="2769" max="2769" width="19.7109375" customWidth="1"/>
    <col min="2770" max="2770" width="18.42578125" customWidth="1"/>
    <col min="2771" max="2771" width="15.85546875" customWidth="1"/>
    <col min="2772" max="2772" width="25" customWidth="1"/>
    <col min="2773" max="2773" width="31" customWidth="1"/>
    <col min="2774" max="2774" width="34.85546875" customWidth="1"/>
    <col min="2775" max="2775" width="18.5703125" customWidth="1"/>
    <col min="2776" max="2776" width="14" customWidth="1"/>
    <col min="2777" max="2777" width="15.140625" customWidth="1"/>
    <col min="2780" max="2782" width="8.28515625" customWidth="1"/>
    <col min="2785" max="2787" width="7.85546875" customWidth="1"/>
    <col min="2790" max="2792" width="8" customWidth="1"/>
    <col min="2795" max="2797" width="8" customWidth="1"/>
    <col min="2800" max="2802" width="7.85546875" customWidth="1"/>
    <col min="2805" max="2805" width="12.5703125" customWidth="1"/>
    <col min="2806" max="2806" width="15.7109375" customWidth="1"/>
    <col min="2807" max="2807" width="14.85546875" customWidth="1"/>
    <col min="2808" max="2808" width="13.5703125" customWidth="1"/>
    <col min="2809" max="2809" width="14.7109375" customWidth="1"/>
    <col min="2810" max="2810" width="14" customWidth="1"/>
    <col min="2811" max="2811" width="12.85546875" customWidth="1"/>
    <col min="2812" max="2812" width="15" customWidth="1"/>
    <col min="2813" max="2813" width="14.5703125" customWidth="1"/>
    <col min="2814" max="2814" width="13.42578125" customWidth="1"/>
    <col min="2815" max="2815" width="15" customWidth="1"/>
    <col min="2816" max="2816" width="14.42578125" customWidth="1"/>
    <col min="2817" max="2817" width="28.42578125" customWidth="1"/>
    <col min="3025" max="3025" width="19.7109375" customWidth="1"/>
    <col min="3026" max="3026" width="18.42578125" customWidth="1"/>
    <col min="3027" max="3027" width="15.85546875" customWidth="1"/>
    <col min="3028" max="3028" width="25" customWidth="1"/>
    <col min="3029" max="3029" width="31" customWidth="1"/>
    <col min="3030" max="3030" width="34.85546875" customWidth="1"/>
    <col min="3031" max="3031" width="18.5703125" customWidth="1"/>
    <col min="3032" max="3032" width="14" customWidth="1"/>
    <col min="3033" max="3033" width="15.140625" customWidth="1"/>
    <col min="3036" max="3038" width="8.28515625" customWidth="1"/>
    <col min="3041" max="3043" width="7.85546875" customWidth="1"/>
    <col min="3046" max="3048" width="8" customWidth="1"/>
    <col min="3051" max="3053" width="8" customWidth="1"/>
    <col min="3056" max="3058" width="7.85546875" customWidth="1"/>
    <col min="3061" max="3061" width="12.5703125" customWidth="1"/>
    <col min="3062" max="3062" width="15.7109375" customWidth="1"/>
    <col min="3063" max="3063" width="14.85546875" customWidth="1"/>
    <col min="3064" max="3064" width="13.5703125" customWidth="1"/>
    <col min="3065" max="3065" width="14.7109375" customWidth="1"/>
    <col min="3066" max="3066" width="14" customWidth="1"/>
    <col min="3067" max="3067" width="12.85546875" customWidth="1"/>
    <col min="3068" max="3068" width="15" customWidth="1"/>
    <col min="3069" max="3069" width="14.5703125" customWidth="1"/>
    <col min="3070" max="3070" width="13.42578125" customWidth="1"/>
    <col min="3071" max="3071" width="15" customWidth="1"/>
    <col min="3072" max="3072" width="14.42578125" customWidth="1"/>
    <col min="3073" max="3073" width="28.42578125" customWidth="1"/>
    <col min="3281" max="3281" width="19.7109375" customWidth="1"/>
    <col min="3282" max="3282" width="18.42578125" customWidth="1"/>
    <col min="3283" max="3283" width="15.85546875" customWidth="1"/>
    <col min="3284" max="3284" width="25" customWidth="1"/>
    <col min="3285" max="3285" width="31" customWidth="1"/>
    <col min="3286" max="3286" width="34.85546875" customWidth="1"/>
    <col min="3287" max="3287" width="18.5703125" customWidth="1"/>
    <col min="3288" max="3288" width="14" customWidth="1"/>
    <col min="3289" max="3289" width="15.140625" customWidth="1"/>
    <col min="3292" max="3294" width="8.28515625" customWidth="1"/>
    <col min="3297" max="3299" width="7.85546875" customWidth="1"/>
    <col min="3302" max="3304" width="8" customWidth="1"/>
    <col min="3307" max="3309" width="8" customWidth="1"/>
    <col min="3312" max="3314" width="7.85546875" customWidth="1"/>
    <col min="3317" max="3317" width="12.5703125" customWidth="1"/>
    <col min="3318" max="3318" width="15.7109375" customWidth="1"/>
    <col min="3319" max="3319" width="14.85546875" customWidth="1"/>
    <col min="3320" max="3320" width="13.5703125" customWidth="1"/>
    <col min="3321" max="3321" width="14.7109375" customWidth="1"/>
    <col min="3322" max="3322" width="14" customWidth="1"/>
    <col min="3323" max="3323" width="12.85546875" customWidth="1"/>
    <col min="3324" max="3324" width="15" customWidth="1"/>
    <col min="3325" max="3325" width="14.5703125" customWidth="1"/>
    <col min="3326" max="3326" width="13.42578125" customWidth="1"/>
    <col min="3327" max="3327" width="15" customWidth="1"/>
    <col min="3328" max="3328" width="14.42578125" customWidth="1"/>
    <col min="3329" max="3329" width="28.42578125" customWidth="1"/>
    <col min="3537" max="3537" width="19.7109375" customWidth="1"/>
    <col min="3538" max="3538" width="18.42578125" customWidth="1"/>
    <col min="3539" max="3539" width="15.85546875" customWidth="1"/>
    <col min="3540" max="3540" width="25" customWidth="1"/>
    <col min="3541" max="3541" width="31" customWidth="1"/>
    <col min="3542" max="3542" width="34.85546875" customWidth="1"/>
    <col min="3543" max="3543" width="18.5703125" customWidth="1"/>
    <col min="3544" max="3544" width="14" customWidth="1"/>
    <col min="3545" max="3545" width="15.140625" customWidth="1"/>
    <col min="3548" max="3550" width="8.28515625" customWidth="1"/>
    <col min="3553" max="3555" width="7.85546875" customWidth="1"/>
    <col min="3558" max="3560" width="8" customWidth="1"/>
    <col min="3563" max="3565" width="8" customWidth="1"/>
    <col min="3568" max="3570" width="7.85546875" customWidth="1"/>
    <col min="3573" max="3573" width="12.5703125" customWidth="1"/>
    <col min="3574" max="3574" width="15.7109375" customWidth="1"/>
    <col min="3575" max="3575" width="14.85546875" customWidth="1"/>
    <col min="3576" max="3576" width="13.5703125" customWidth="1"/>
    <col min="3577" max="3577" width="14.7109375" customWidth="1"/>
    <col min="3578" max="3578" width="14" customWidth="1"/>
    <col min="3579" max="3579" width="12.85546875" customWidth="1"/>
    <col min="3580" max="3580" width="15" customWidth="1"/>
    <col min="3581" max="3581" width="14.5703125" customWidth="1"/>
    <col min="3582" max="3582" width="13.42578125" customWidth="1"/>
    <col min="3583" max="3583" width="15" customWidth="1"/>
    <col min="3584" max="3584" width="14.42578125" customWidth="1"/>
    <col min="3585" max="3585" width="28.42578125" customWidth="1"/>
    <col min="3793" max="3793" width="19.7109375" customWidth="1"/>
    <col min="3794" max="3794" width="18.42578125" customWidth="1"/>
    <col min="3795" max="3795" width="15.85546875" customWidth="1"/>
    <col min="3796" max="3796" width="25" customWidth="1"/>
    <col min="3797" max="3797" width="31" customWidth="1"/>
    <col min="3798" max="3798" width="34.85546875" customWidth="1"/>
    <col min="3799" max="3799" width="18.5703125" customWidth="1"/>
    <col min="3800" max="3800" width="14" customWidth="1"/>
    <col min="3801" max="3801" width="15.140625" customWidth="1"/>
    <col min="3804" max="3806" width="8.28515625" customWidth="1"/>
    <col min="3809" max="3811" width="7.85546875" customWidth="1"/>
    <col min="3814" max="3816" width="8" customWidth="1"/>
    <col min="3819" max="3821" width="8" customWidth="1"/>
    <col min="3824" max="3826" width="7.85546875" customWidth="1"/>
    <col min="3829" max="3829" width="12.5703125" customWidth="1"/>
    <col min="3830" max="3830" width="15.7109375" customWidth="1"/>
    <col min="3831" max="3831" width="14.85546875" customWidth="1"/>
    <col min="3832" max="3832" width="13.5703125" customWidth="1"/>
    <col min="3833" max="3833" width="14.7109375" customWidth="1"/>
    <col min="3834" max="3834" width="14" customWidth="1"/>
    <col min="3835" max="3835" width="12.85546875" customWidth="1"/>
    <col min="3836" max="3836" width="15" customWidth="1"/>
    <col min="3837" max="3837" width="14.5703125" customWidth="1"/>
    <col min="3838" max="3838" width="13.42578125" customWidth="1"/>
    <col min="3839" max="3839" width="15" customWidth="1"/>
    <col min="3840" max="3840" width="14.42578125" customWidth="1"/>
    <col min="3841" max="3841" width="28.42578125" customWidth="1"/>
    <col min="4049" max="4049" width="19.7109375" customWidth="1"/>
    <col min="4050" max="4050" width="18.42578125" customWidth="1"/>
    <col min="4051" max="4051" width="15.85546875" customWidth="1"/>
    <col min="4052" max="4052" width="25" customWidth="1"/>
    <col min="4053" max="4053" width="31" customWidth="1"/>
    <col min="4054" max="4054" width="34.85546875" customWidth="1"/>
    <col min="4055" max="4055" width="18.5703125" customWidth="1"/>
    <col min="4056" max="4056" width="14" customWidth="1"/>
    <col min="4057" max="4057" width="15.140625" customWidth="1"/>
    <col min="4060" max="4062" width="8.28515625" customWidth="1"/>
    <col min="4065" max="4067" width="7.85546875" customWidth="1"/>
    <col min="4070" max="4072" width="8" customWidth="1"/>
    <col min="4075" max="4077" width="8" customWidth="1"/>
    <col min="4080" max="4082" width="7.85546875" customWidth="1"/>
    <col min="4085" max="4085" width="12.5703125" customWidth="1"/>
    <col min="4086" max="4086" width="15.7109375" customWidth="1"/>
    <col min="4087" max="4087" width="14.85546875" customWidth="1"/>
    <col min="4088" max="4088" width="13.5703125" customWidth="1"/>
    <col min="4089" max="4089" width="14.7109375" customWidth="1"/>
    <col min="4090" max="4090" width="14" customWidth="1"/>
    <col min="4091" max="4091" width="12.85546875" customWidth="1"/>
    <col min="4092" max="4092" width="15" customWidth="1"/>
    <col min="4093" max="4093" width="14.5703125" customWidth="1"/>
    <col min="4094" max="4094" width="13.42578125" customWidth="1"/>
    <col min="4095" max="4095" width="15" customWidth="1"/>
    <col min="4096" max="4096" width="14.42578125" customWidth="1"/>
    <col min="4097" max="4097" width="28.42578125" customWidth="1"/>
    <col min="4305" max="4305" width="19.7109375" customWidth="1"/>
    <col min="4306" max="4306" width="18.42578125" customWidth="1"/>
    <col min="4307" max="4307" width="15.85546875" customWidth="1"/>
    <col min="4308" max="4308" width="25" customWidth="1"/>
    <col min="4309" max="4309" width="31" customWidth="1"/>
    <col min="4310" max="4310" width="34.85546875" customWidth="1"/>
    <col min="4311" max="4311" width="18.5703125" customWidth="1"/>
    <col min="4312" max="4312" width="14" customWidth="1"/>
    <col min="4313" max="4313" width="15.140625" customWidth="1"/>
    <col min="4316" max="4318" width="8.28515625" customWidth="1"/>
    <col min="4321" max="4323" width="7.85546875" customWidth="1"/>
    <col min="4326" max="4328" width="8" customWidth="1"/>
    <col min="4331" max="4333" width="8" customWidth="1"/>
    <col min="4336" max="4338" width="7.85546875" customWidth="1"/>
    <col min="4341" max="4341" width="12.5703125" customWidth="1"/>
    <col min="4342" max="4342" width="15.7109375" customWidth="1"/>
    <col min="4343" max="4343" width="14.85546875" customWidth="1"/>
    <col min="4344" max="4344" width="13.5703125" customWidth="1"/>
    <col min="4345" max="4345" width="14.7109375" customWidth="1"/>
    <col min="4346" max="4346" width="14" customWidth="1"/>
    <col min="4347" max="4347" width="12.85546875" customWidth="1"/>
    <col min="4348" max="4348" width="15" customWidth="1"/>
    <col min="4349" max="4349" width="14.5703125" customWidth="1"/>
    <col min="4350" max="4350" width="13.42578125" customWidth="1"/>
    <col min="4351" max="4351" width="15" customWidth="1"/>
    <col min="4352" max="4352" width="14.42578125" customWidth="1"/>
    <col min="4353" max="4353" width="28.42578125" customWidth="1"/>
    <col min="4561" max="4561" width="19.7109375" customWidth="1"/>
    <col min="4562" max="4562" width="18.42578125" customWidth="1"/>
    <col min="4563" max="4563" width="15.85546875" customWidth="1"/>
    <col min="4564" max="4564" width="25" customWidth="1"/>
    <col min="4565" max="4565" width="31" customWidth="1"/>
    <col min="4566" max="4566" width="34.85546875" customWidth="1"/>
    <col min="4567" max="4567" width="18.5703125" customWidth="1"/>
    <col min="4568" max="4568" width="14" customWidth="1"/>
    <col min="4569" max="4569" width="15.140625" customWidth="1"/>
    <col min="4572" max="4574" width="8.28515625" customWidth="1"/>
    <col min="4577" max="4579" width="7.85546875" customWidth="1"/>
    <col min="4582" max="4584" width="8" customWidth="1"/>
    <col min="4587" max="4589" width="8" customWidth="1"/>
    <col min="4592" max="4594" width="7.85546875" customWidth="1"/>
    <col min="4597" max="4597" width="12.5703125" customWidth="1"/>
    <col min="4598" max="4598" width="15.7109375" customWidth="1"/>
    <col min="4599" max="4599" width="14.85546875" customWidth="1"/>
    <col min="4600" max="4600" width="13.5703125" customWidth="1"/>
    <col min="4601" max="4601" width="14.7109375" customWidth="1"/>
    <col min="4602" max="4602" width="14" customWidth="1"/>
    <col min="4603" max="4603" width="12.85546875" customWidth="1"/>
    <col min="4604" max="4604" width="15" customWidth="1"/>
    <col min="4605" max="4605" width="14.5703125" customWidth="1"/>
    <col min="4606" max="4606" width="13.42578125" customWidth="1"/>
    <col min="4607" max="4607" width="15" customWidth="1"/>
    <col min="4608" max="4608" width="14.42578125" customWidth="1"/>
    <col min="4609" max="4609" width="28.42578125" customWidth="1"/>
    <col min="4817" max="4817" width="19.7109375" customWidth="1"/>
    <col min="4818" max="4818" width="18.42578125" customWidth="1"/>
    <col min="4819" max="4819" width="15.85546875" customWidth="1"/>
    <col min="4820" max="4820" width="25" customWidth="1"/>
    <col min="4821" max="4821" width="31" customWidth="1"/>
    <col min="4822" max="4822" width="34.85546875" customWidth="1"/>
    <col min="4823" max="4823" width="18.5703125" customWidth="1"/>
    <col min="4824" max="4824" width="14" customWidth="1"/>
    <col min="4825" max="4825" width="15.140625" customWidth="1"/>
    <col min="4828" max="4830" width="8.28515625" customWidth="1"/>
    <col min="4833" max="4835" width="7.85546875" customWidth="1"/>
    <col min="4838" max="4840" width="8" customWidth="1"/>
    <col min="4843" max="4845" width="8" customWidth="1"/>
    <col min="4848" max="4850" width="7.85546875" customWidth="1"/>
    <col min="4853" max="4853" width="12.5703125" customWidth="1"/>
    <col min="4854" max="4854" width="15.7109375" customWidth="1"/>
    <col min="4855" max="4855" width="14.85546875" customWidth="1"/>
    <col min="4856" max="4856" width="13.5703125" customWidth="1"/>
    <col min="4857" max="4857" width="14.7109375" customWidth="1"/>
    <col min="4858" max="4858" width="14" customWidth="1"/>
    <col min="4859" max="4859" width="12.85546875" customWidth="1"/>
    <col min="4860" max="4860" width="15" customWidth="1"/>
    <col min="4861" max="4861" width="14.5703125" customWidth="1"/>
    <col min="4862" max="4862" width="13.42578125" customWidth="1"/>
    <col min="4863" max="4863" width="15" customWidth="1"/>
    <col min="4864" max="4864" width="14.42578125" customWidth="1"/>
    <col min="4865" max="4865" width="28.42578125" customWidth="1"/>
    <col min="5073" max="5073" width="19.7109375" customWidth="1"/>
    <col min="5074" max="5074" width="18.42578125" customWidth="1"/>
    <col min="5075" max="5075" width="15.85546875" customWidth="1"/>
    <col min="5076" max="5076" width="25" customWidth="1"/>
    <col min="5077" max="5077" width="31" customWidth="1"/>
    <col min="5078" max="5078" width="34.85546875" customWidth="1"/>
    <col min="5079" max="5079" width="18.5703125" customWidth="1"/>
    <col min="5080" max="5080" width="14" customWidth="1"/>
    <col min="5081" max="5081" width="15.140625" customWidth="1"/>
    <col min="5084" max="5086" width="8.28515625" customWidth="1"/>
    <col min="5089" max="5091" width="7.85546875" customWidth="1"/>
    <col min="5094" max="5096" width="8" customWidth="1"/>
    <col min="5099" max="5101" width="8" customWidth="1"/>
    <col min="5104" max="5106" width="7.85546875" customWidth="1"/>
    <col min="5109" max="5109" width="12.5703125" customWidth="1"/>
    <col min="5110" max="5110" width="15.7109375" customWidth="1"/>
    <col min="5111" max="5111" width="14.85546875" customWidth="1"/>
    <col min="5112" max="5112" width="13.5703125" customWidth="1"/>
    <col min="5113" max="5113" width="14.7109375" customWidth="1"/>
    <col min="5114" max="5114" width="14" customWidth="1"/>
    <col min="5115" max="5115" width="12.85546875" customWidth="1"/>
    <col min="5116" max="5116" width="15" customWidth="1"/>
    <col min="5117" max="5117" width="14.5703125" customWidth="1"/>
    <col min="5118" max="5118" width="13.42578125" customWidth="1"/>
    <col min="5119" max="5119" width="15" customWidth="1"/>
    <col min="5120" max="5120" width="14.42578125" customWidth="1"/>
    <col min="5121" max="5121" width="28.42578125" customWidth="1"/>
    <col min="5329" max="5329" width="19.7109375" customWidth="1"/>
    <col min="5330" max="5330" width="18.42578125" customWidth="1"/>
    <col min="5331" max="5331" width="15.85546875" customWidth="1"/>
    <col min="5332" max="5332" width="25" customWidth="1"/>
    <col min="5333" max="5333" width="31" customWidth="1"/>
    <col min="5334" max="5334" width="34.85546875" customWidth="1"/>
    <col min="5335" max="5335" width="18.5703125" customWidth="1"/>
    <col min="5336" max="5336" width="14" customWidth="1"/>
    <col min="5337" max="5337" width="15.140625" customWidth="1"/>
    <col min="5340" max="5342" width="8.28515625" customWidth="1"/>
    <col min="5345" max="5347" width="7.85546875" customWidth="1"/>
    <col min="5350" max="5352" width="8" customWidth="1"/>
    <col min="5355" max="5357" width="8" customWidth="1"/>
    <col min="5360" max="5362" width="7.85546875" customWidth="1"/>
    <col min="5365" max="5365" width="12.5703125" customWidth="1"/>
    <col min="5366" max="5366" width="15.7109375" customWidth="1"/>
    <col min="5367" max="5367" width="14.85546875" customWidth="1"/>
    <col min="5368" max="5368" width="13.5703125" customWidth="1"/>
    <col min="5369" max="5369" width="14.7109375" customWidth="1"/>
    <col min="5370" max="5370" width="14" customWidth="1"/>
    <col min="5371" max="5371" width="12.85546875" customWidth="1"/>
    <col min="5372" max="5372" width="15" customWidth="1"/>
    <col min="5373" max="5373" width="14.5703125" customWidth="1"/>
    <col min="5374" max="5374" width="13.42578125" customWidth="1"/>
    <col min="5375" max="5375" width="15" customWidth="1"/>
    <col min="5376" max="5376" width="14.42578125" customWidth="1"/>
    <col min="5377" max="5377" width="28.42578125" customWidth="1"/>
    <col min="5585" max="5585" width="19.7109375" customWidth="1"/>
    <col min="5586" max="5586" width="18.42578125" customWidth="1"/>
    <col min="5587" max="5587" width="15.85546875" customWidth="1"/>
    <col min="5588" max="5588" width="25" customWidth="1"/>
    <col min="5589" max="5589" width="31" customWidth="1"/>
    <col min="5590" max="5590" width="34.85546875" customWidth="1"/>
    <col min="5591" max="5591" width="18.5703125" customWidth="1"/>
    <col min="5592" max="5592" width="14" customWidth="1"/>
    <col min="5593" max="5593" width="15.140625" customWidth="1"/>
    <col min="5596" max="5598" width="8.28515625" customWidth="1"/>
    <col min="5601" max="5603" width="7.85546875" customWidth="1"/>
    <col min="5606" max="5608" width="8" customWidth="1"/>
    <col min="5611" max="5613" width="8" customWidth="1"/>
    <col min="5616" max="5618" width="7.85546875" customWidth="1"/>
    <col min="5621" max="5621" width="12.5703125" customWidth="1"/>
    <col min="5622" max="5622" width="15.7109375" customWidth="1"/>
    <col min="5623" max="5623" width="14.85546875" customWidth="1"/>
    <col min="5624" max="5624" width="13.5703125" customWidth="1"/>
    <col min="5625" max="5625" width="14.7109375" customWidth="1"/>
    <col min="5626" max="5626" width="14" customWidth="1"/>
    <col min="5627" max="5627" width="12.85546875" customWidth="1"/>
    <col min="5628" max="5628" width="15" customWidth="1"/>
    <col min="5629" max="5629" width="14.5703125" customWidth="1"/>
    <col min="5630" max="5630" width="13.42578125" customWidth="1"/>
    <col min="5631" max="5631" width="15" customWidth="1"/>
    <col min="5632" max="5632" width="14.42578125" customWidth="1"/>
    <col min="5633" max="5633" width="28.42578125" customWidth="1"/>
    <col min="5841" max="5841" width="19.7109375" customWidth="1"/>
    <col min="5842" max="5842" width="18.42578125" customWidth="1"/>
    <col min="5843" max="5843" width="15.85546875" customWidth="1"/>
    <col min="5844" max="5844" width="25" customWidth="1"/>
    <col min="5845" max="5845" width="31" customWidth="1"/>
    <col min="5846" max="5846" width="34.85546875" customWidth="1"/>
    <col min="5847" max="5847" width="18.5703125" customWidth="1"/>
    <col min="5848" max="5848" width="14" customWidth="1"/>
    <col min="5849" max="5849" width="15.140625" customWidth="1"/>
    <col min="5852" max="5854" width="8.28515625" customWidth="1"/>
    <col min="5857" max="5859" width="7.85546875" customWidth="1"/>
    <col min="5862" max="5864" width="8" customWidth="1"/>
    <col min="5867" max="5869" width="8" customWidth="1"/>
    <col min="5872" max="5874" width="7.85546875" customWidth="1"/>
    <col min="5877" max="5877" width="12.5703125" customWidth="1"/>
    <col min="5878" max="5878" width="15.7109375" customWidth="1"/>
    <col min="5879" max="5879" width="14.85546875" customWidth="1"/>
    <col min="5880" max="5880" width="13.5703125" customWidth="1"/>
    <col min="5881" max="5881" width="14.7109375" customWidth="1"/>
    <col min="5882" max="5882" width="14" customWidth="1"/>
    <col min="5883" max="5883" width="12.85546875" customWidth="1"/>
    <col min="5884" max="5884" width="15" customWidth="1"/>
    <col min="5885" max="5885" width="14.5703125" customWidth="1"/>
    <col min="5886" max="5886" width="13.42578125" customWidth="1"/>
    <col min="5887" max="5887" width="15" customWidth="1"/>
    <col min="5888" max="5888" width="14.42578125" customWidth="1"/>
    <col min="5889" max="5889" width="28.42578125" customWidth="1"/>
    <col min="6097" max="6097" width="19.7109375" customWidth="1"/>
    <col min="6098" max="6098" width="18.42578125" customWidth="1"/>
    <col min="6099" max="6099" width="15.85546875" customWidth="1"/>
    <col min="6100" max="6100" width="25" customWidth="1"/>
    <col min="6101" max="6101" width="31" customWidth="1"/>
    <col min="6102" max="6102" width="34.85546875" customWidth="1"/>
    <col min="6103" max="6103" width="18.5703125" customWidth="1"/>
    <col min="6104" max="6104" width="14" customWidth="1"/>
    <col min="6105" max="6105" width="15.140625" customWidth="1"/>
    <col min="6108" max="6110" width="8.28515625" customWidth="1"/>
    <col min="6113" max="6115" width="7.85546875" customWidth="1"/>
    <col min="6118" max="6120" width="8" customWidth="1"/>
    <col min="6123" max="6125" width="8" customWidth="1"/>
    <col min="6128" max="6130" width="7.85546875" customWidth="1"/>
    <col min="6133" max="6133" width="12.5703125" customWidth="1"/>
    <col min="6134" max="6134" width="15.7109375" customWidth="1"/>
    <col min="6135" max="6135" width="14.85546875" customWidth="1"/>
    <col min="6136" max="6136" width="13.5703125" customWidth="1"/>
    <col min="6137" max="6137" width="14.7109375" customWidth="1"/>
    <col min="6138" max="6138" width="14" customWidth="1"/>
    <col min="6139" max="6139" width="12.85546875" customWidth="1"/>
    <col min="6140" max="6140" width="15" customWidth="1"/>
    <col min="6141" max="6141" width="14.5703125" customWidth="1"/>
    <col min="6142" max="6142" width="13.42578125" customWidth="1"/>
    <col min="6143" max="6143" width="15" customWidth="1"/>
    <col min="6144" max="6144" width="14.42578125" customWidth="1"/>
    <col min="6145" max="6145" width="28.42578125" customWidth="1"/>
    <col min="6353" max="6353" width="19.7109375" customWidth="1"/>
    <col min="6354" max="6354" width="18.42578125" customWidth="1"/>
    <col min="6355" max="6355" width="15.85546875" customWidth="1"/>
    <col min="6356" max="6356" width="25" customWidth="1"/>
    <col min="6357" max="6357" width="31" customWidth="1"/>
    <col min="6358" max="6358" width="34.85546875" customWidth="1"/>
    <col min="6359" max="6359" width="18.5703125" customWidth="1"/>
    <col min="6360" max="6360" width="14" customWidth="1"/>
    <col min="6361" max="6361" width="15.140625" customWidth="1"/>
    <col min="6364" max="6366" width="8.28515625" customWidth="1"/>
    <col min="6369" max="6371" width="7.85546875" customWidth="1"/>
    <col min="6374" max="6376" width="8" customWidth="1"/>
    <col min="6379" max="6381" width="8" customWidth="1"/>
    <col min="6384" max="6386" width="7.85546875" customWidth="1"/>
    <col min="6389" max="6389" width="12.5703125" customWidth="1"/>
    <col min="6390" max="6390" width="15.7109375" customWidth="1"/>
    <col min="6391" max="6391" width="14.85546875" customWidth="1"/>
    <col min="6392" max="6392" width="13.5703125" customWidth="1"/>
    <col min="6393" max="6393" width="14.7109375" customWidth="1"/>
    <col min="6394" max="6394" width="14" customWidth="1"/>
    <col min="6395" max="6395" width="12.85546875" customWidth="1"/>
    <col min="6396" max="6396" width="15" customWidth="1"/>
    <col min="6397" max="6397" width="14.5703125" customWidth="1"/>
    <col min="6398" max="6398" width="13.42578125" customWidth="1"/>
    <col min="6399" max="6399" width="15" customWidth="1"/>
    <col min="6400" max="6400" width="14.42578125" customWidth="1"/>
    <col min="6401" max="6401" width="28.42578125" customWidth="1"/>
    <col min="6609" max="6609" width="19.7109375" customWidth="1"/>
    <col min="6610" max="6610" width="18.42578125" customWidth="1"/>
    <col min="6611" max="6611" width="15.85546875" customWidth="1"/>
    <col min="6612" max="6612" width="25" customWidth="1"/>
    <col min="6613" max="6613" width="31" customWidth="1"/>
    <col min="6614" max="6614" width="34.85546875" customWidth="1"/>
    <col min="6615" max="6615" width="18.5703125" customWidth="1"/>
    <col min="6616" max="6616" width="14" customWidth="1"/>
    <col min="6617" max="6617" width="15.140625" customWidth="1"/>
    <col min="6620" max="6622" width="8.28515625" customWidth="1"/>
    <col min="6625" max="6627" width="7.85546875" customWidth="1"/>
    <col min="6630" max="6632" width="8" customWidth="1"/>
    <col min="6635" max="6637" width="8" customWidth="1"/>
    <col min="6640" max="6642" width="7.85546875" customWidth="1"/>
    <col min="6645" max="6645" width="12.5703125" customWidth="1"/>
    <col min="6646" max="6646" width="15.7109375" customWidth="1"/>
    <col min="6647" max="6647" width="14.85546875" customWidth="1"/>
    <col min="6648" max="6648" width="13.5703125" customWidth="1"/>
    <col min="6649" max="6649" width="14.7109375" customWidth="1"/>
    <col min="6650" max="6650" width="14" customWidth="1"/>
    <col min="6651" max="6651" width="12.85546875" customWidth="1"/>
    <col min="6652" max="6652" width="15" customWidth="1"/>
    <col min="6653" max="6653" width="14.5703125" customWidth="1"/>
    <col min="6654" max="6654" width="13.42578125" customWidth="1"/>
    <col min="6655" max="6655" width="15" customWidth="1"/>
    <col min="6656" max="6656" width="14.42578125" customWidth="1"/>
    <col min="6657" max="6657" width="28.42578125" customWidth="1"/>
    <col min="6865" max="6865" width="19.7109375" customWidth="1"/>
    <col min="6866" max="6866" width="18.42578125" customWidth="1"/>
    <col min="6867" max="6867" width="15.85546875" customWidth="1"/>
    <col min="6868" max="6868" width="25" customWidth="1"/>
    <col min="6869" max="6869" width="31" customWidth="1"/>
    <col min="6870" max="6870" width="34.85546875" customWidth="1"/>
    <col min="6871" max="6871" width="18.5703125" customWidth="1"/>
    <col min="6872" max="6872" width="14" customWidth="1"/>
    <col min="6873" max="6873" width="15.140625" customWidth="1"/>
    <col min="6876" max="6878" width="8.28515625" customWidth="1"/>
    <col min="6881" max="6883" width="7.85546875" customWidth="1"/>
    <col min="6886" max="6888" width="8" customWidth="1"/>
    <col min="6891" max="6893" width="8" customWidth="1"/>
    <col min="6896" max="6898" width="7.85546875" customWidth="1"/>
    <col min="6901" max="6901" width="12.5703125" customWidth="1"/>
    <col min="6902" max="6902" width="15.7109375" customWidth="1"/>
    <col min="6903" max="6903" width="14.85546875" customWidth="1"/>
    <col min="6904" max="6904" width="13.5703125" customWidth="1"/>
    <col min="6905" max="6905" width="14.7109375" customWidth="1"/>
    <col min="6906" max="6906" width="14" customWidth="1"/>
    <col min="6907" max="6907" width="12.85546875" customWidth="1"/>
    <col min="6908" max="6908" width="15" customWidth="1"/>
    <col min="6909" max="6909" width="14.5703125" customWidth="1"/>
    <col min="6910" max="6910" width="13.42578125" customWidth="1"/>
    <col min="6911" max="6911" width="15" customWidth="1"/>
    <col min="6912" max="6912" width="14.42578125" customWidth="1"/>
    <col min="6913" max="6913" width="28.42578125" customWidth="1"/>
    <col min="7121" max="7121" width="19.7109375" customWidth="1"/>
    <col min="7122" max="7122" width="18.42578125" customWidth="1"/>
    <col min="7123" max="7123" width="15.85546875" customWidth="1"/>
    <col min="7124" max="7124" width="25" customWidth="1"/>
    <col min="7125" max="7125" width="31" customWidth="1"/>
    <col min="7126" max="7126" width="34.85546875" customWidth="1"/>
    <col min="7127" max="7127" width="18.5703125" customWidth="1"/>
    <col min="7128" max="7128" width="14" customWidth="1"/>
    <col min="7129" max="7129" width="15.140625" customWidth="1"/>
    <col min="7132" max="7134" width="8.28515625" customWidth="1"/>
    <col min="7137" max="7139" width="7.85546875" customWidth="1"/>
    <col min="7142" max="7144" width="8" customWidth="1"/>
    <col min="7147" max="7149" width="8" customWidth="1"/>
    <col min="7152" max="7154" width="7.85546875" customWidth="1"/>
    <col min="7157" max="7157" width="12.5703125" customWidth="1"/>
    <col min="7158" max="7158" width="15.7109375" customWidth="1"/>
    <col min="7159" max="7159" width="14.85546875" customWidth="1"/>
    <col min="7160" max="7160" width="13.5703125" customWidth="1"/>
    <col min="7161" max="7161" width="14.7109375" customWidth="1"/>
    <col min="7162" max="7162" width="14" customWidth="1"/>
    <col min="7163" max="7163" width="12.85546875" customWidth="1"/>
    <col min="7164" max="7164" width="15" customWidth="1"/>
    <col min="7165" max="7165" width="14.5703125" customWidth="1"/>
    <col min="7166" max="7166" width="13.42578125" customWidth="1"/>
    <col min="7167" max="7167" width="15" customWidth="1"/>
    <col min="7168" max="7168" width="14.42578125" customWidth="1"/>
    <col min="7169" max="7169" width="28.42578125" customWidth="1"/>
    <col min="7377" max="7377" width="19.7109375" customWidth="1"/>
    <col min="7378" max="7378" width="18.42578125" customWidth="1"/>
    <col min="7379" max="7379" width="15.85546875" customWidth="1"/>
    <col min="7380" max="7380" width="25" customWidth="1"/>
    <col min="7381" max="7381" width="31" customWidth="1"/>
    <col min="7382" max="7382" width="34.85546875" customWidth="1"/>
    <col min="7383" max="7383" width="18.5703125" customWidth="1"/>
    <col min="7384" max="7384" width="14" customWidth="1"/>
    <col min="7385" max="7385" width="15.140625" customWidth="1"/>
    <col min="7388" max="7390" width="8.28515625" customWidth="1"/>
    <col min="7393" max="7395" width="7.85546875" customWidth="1"/>
    <col min="7398" max="7400" width="8" customWidth="1"/>
    <col min="7403" max="7405" width="8" customWidth="1"/>
    <col min="7408" max="7410" width="7.85546875" customWidth="1"/>
    <col min="7413" max="7413" width="12.5703125" customWidth="1"/>
    <col min="7414" max="7414" width="15.7109375" customWidth="1"/>
    <col min="7415" max="7415" width="14.85546875" customWidth="1"/>
    <col min="7416" max="7416" width="13.5703125" customWidth="1"/>
    <col min="7417" max="7417" width="14.7109375" customWidth="1"/>
    <col min="7418" max="7418" width="14" customWidth="1"/>
    <col min="7419" max="7419" width="12.85546875" customWidth="1"/>
    <col min="7420" max="7420" width="15" customWidth="1"/>
    <col min="7421" max="7421" width="14.5703125" customWidth="1"/>
    <col min="7422" max="7422" width="13.42578125" customWidth="1"/>
    <col min="7423" max="7423" width="15" customWidth="1"/>
    <col min="7424" max="7424" width="14.42578125" customWidth="1"/>
    <col min="7425" max="7425" width="28.42578125" customWidth="1"/>
    <col min="7633" max="7633" width="19.7109375" customWidth="1"/>
    <col min="7634" max="7634" width="18.42578125" customWidth="1"/>
    <col min="7635" max="7635" width="15.85546875" customWidth="1"/>
    <col min="7636" max="7636" width="25" customWidth="1"/>
    <col min="7637" max="7637" width="31" customWidth="1"/>
    <col min="7638" max="7638" width="34.85546875" customWidth="1"/>
    <col min="7639" max="7639" width="18.5703125" customWidth="1"/>
    <col min="7640" max="7640" width="14" customWidth="1"/>
    <col min="7641" max="7641" width="15.140625" customWidth="1"/>
    <col min="7644" max="7646" width="8.28515625" customWidth="1"/>
    <col min="7649" max="7651" width="7.85546875" customWidth="1"/>
    <col min="7654" max="7656" width="8" customWidth="1"/>
    <col min="7659" max="7661" width="8" customWidth="1"/>
    <col min="7664" max="7666" width="7.85546875" customWidth="1"/>
    <col min="7669" max="7669" width="12.5703125" customWidth="1"/>
    <col min="7670" max="7670" width="15.7109375" customWidth="1"/>
    <col min="7671" max="7671" width="14.85546875" customWidth="1"/>
    <col min="7672" max="7672" width="13.5703125" customWidth="1"/>
    <col min="7673" max="7673" width="14.7109375" customWidth="1"/>
    <col min="7674" max="7674" width="14" customWidth="1"/>
    <col min="7675" max="7675" width="12.85546875" customWidth="1"/>
    <col min="7676" max="7676" width="15" customWidth="1"/>
    <col min="7677" max="7677" width="14.5703125" customWidth="1"/>
    <col min="7678" max="7678" width="13.42578125" customWidth="1"/>
    <col min="7679" max="7679" width="15" customWidth="1"/>
    <col min="7680" max="7680" width="14.42578125" customWidth="1"/>
    <col min="7681" max="7681" width="28.42578125" customWidth="1"/>
    <col min="7889" max="7889" width="19.7109375" customWidth="1"/>
    <col min="7890" max="7890" width="18.42578125" customWidth="1"/>
    <col min="7891" max="7891" width="15.85546875" customWidth="1"/>
    <col min="7892" max="7892" width="25" customWidth="1"/>
    <col min="7893" max="7893" width="31" customWidth="1"/>
    <col min="7894" max="7894" width="34.85546875" customWidth="1"/>
    <col min="7895" max="7895" width="18.5703125" customWidth="1"/>
    <col min="7896" max="7896" width="14" customWidth="1"/>
    <col min="7897" max="7897" width="15.140625" customWidth="1"/>
    <col min="7900" max="7902" width="8.28515625" customWidth="1"/>
    <col min="7905" max="7907" width="7.85546875" customWidth="1"/>
    <col min="7910" max="7912" width="8" customWidth="1"/>
    <col min="7915" max="7917" width="8" customWidth="1"/>
    <col min="7920" max="7922" width="7.85546875" customWidth="1"/>
    <col min="7925" max="7925" width="12.5703125" customWidth="1"/>
    <col min="7926" max="7926" width="15.7109375" customWidth="1"/>
    <col min="7927" max="7927" width="14.85546875" customWidth="1"/>
    <col min="7928" max="7928" width="13.5703125" customWidth="1"/>
    <col min="7929" max="7929" width="14.7109375" customWidth="1"/>
    <col min="7930" max="7930" width="14" customWidth="1"/>
    <col min="7931" max="7931" width="12.85546875" customWidth="1"/>
    <col min="7932" max="7932" width="15" customWidth="1"/>
    <col min="7933" max="7933" width="14.5703125" customWidth="1"/>
    <col min="7934" max="7934" width="13.42578125" customWidth="1"/>
    <col min="7935" max="7935" width="15" customWidth="1"/>
    <col min="7936" max="7936" width="14.42578125" customWidth="1"/>
    <col min="7937" max="7937" width="28.42578125" customWidth="1"/>
    <col min="8145" max="8145" width="19.7109375" customWidth="1"/>
    <col min="8146" max="8146" width="18.42578125" customWidth="1"/>
    <col min="8147" max="8147" width="15.85546875" customWidth="1"/>
    <col min="8148" max="8148" width="25" customWidth="1"/>
    <col min="8149" max="8149" width="31" customWidth="1"/>
    <col min="8150" max="8150" width="34.85546875" customWidth="1"/>
    <col min="8151" max="8151" width="18.5703125" customWidth="1"/>
    <col min="8152" max="8152" width="14" customWidth="1"/>
    <col min="8153" max="8153" width="15.140625" customWidth="1"/>
    <col min="8156" max="8158" width="8.28515625" customWidth="1"/>
    <col min="8161" max="8163" width="7.85546875" customWidth="1"/>
    <col min="8166" max="8168" width="8" customWidth="1"/>
    <col min="8171" max="8173" width="8" customWidth="1"/>
    <col min="8176" max="8178" width="7.85546875" customWidth="1"/>
    <col min="8181" max="8181" width="12.5703125" customWidth="1"/>
    <col min="8182" max="8182" width="15.7109375" customWidth="1"/>
    <col min="8183" max="8183" width="14.85546875" customWidth="1"/>
    <col min="8184" max="8184" width="13.5703125" customWidth="1"/>
    <col min="8185" max="8185" width="14.7109375" customWidth="1"/>
    <col min="8186" max="8186" width="14" customWidth="1"/>
    <col min="8187" max="8187" width="12.85546875" customWidth="1"/>
    <col min="8188" max="8188" width="15" customWidth="1"/>
    <col min="8189" max="8189" width="14.5703125" customWidth="1"/>
    <col min="8190" max="8190" width="13.42578125" customWidth="1"/>
    <col min="8191" max="8191" width="15" customWidth="1"/>
    <col min="8192" max="8192" width="14.42578125" customWidth="1"/>
    <col min="8193" max="8193" width="28.42578125" customWidth="1"/>
    <col min="8401" max="8401" width="19.7109375" customWidth="1"/>
    <col min="8402" max="8402" width="18.42578125" customWidth="1"/>
    <col min="8403" max="8403" width="15.85546875" customWidth="1"/>
    <col min="8404" max="8404" width="25" customWidth="1"/>
    <col min="8405" max="8405" width="31" customWidth="1"/>
    <col min="8406" max="8406" width="34.85546875" customWidth="1"/>
    <col min="8407" max="8407" width="18.5703125" customWidth="1"/>
    <col min="8408" max="8408" width="14" customWidth="1"/>
    <col min="8409" max="8409" width="15.140625" customWidth="1"/>
    <col min="8412" max="8414" width="8.28515625" customWidth="1"/>
    <col min="8417" max="8419" width="7.85546875" customWidth="1"/>
    <col min="8422" max="8424" width="8" customWidth="1"/>
    <col min="8427" max="8429" width="8" customWidth="1"/>
    <col min="8432" max="8434" width="7.85546875" customWidth="1"/>
    <col min="8437" max="8437" width="12.5703125" customWidth="1"/>
    <col min="8438" max="8438" width="15.7109375" customWidth="1"/>
    <col min="8439" max="8439" width="14.85546875" customWidth="1"/>
    <col min="8440" max="8440" width="13.5703125" customWidth="1"/>
    <col min="8441" max="8441" width="14.7109375" customWidth="1"/>
    <col min="8442" max="8442" width="14" customWidth="1"/>
    <col min="8443" max="8443" width="12.85546875" customWidth="1"/>
    <col min="8444" max="8444" width="15" customWidth="1"/>
    <col min="8445" max="8445" width="14.5703125" customWidth="1"/>
    <col min="8446" max="8446" width="13.42578125" customWidth="1"/>
    <col min="8447" max="8447" width="15" customWidth="1"/>
    <col min="8448" max="8448" width="14.42578125" customWidth="1"/>
    <col min="8449" max="8449" width="28.42578125" customWidth="1"/>
    <col min="8657" max="8657" width="19.7109375" customWidth="1"/>
    <col min="8658" max="8658" width="18.42578125" customWidth="1"/>
    <col min="8659" max="8659" width="15.85546875" customWidth="1"/>
    <col min="8660" max="8660" width="25" customWidth="1"/>
    <col min="8661" max="8661" width="31" customWidth="1"/>
    <col min="8662" max="8662" width="34.85546875" customWidth="1"/>
    <col min="8663" max="8663" width="18.5703125" customWidth="1"/>
    <col min="8664" max="8664" width="14" customWidth="1"/>
    <col min="8665" max="8665" width="15.140625" customWidth="1"/>
    <col min="8668" max="8670" width="8.28515625" customWidth="1"/>
    <col min="8673" max="8675" width="7.85546875" customWidth="1"/>
    <col min="8678" max="8680" width="8" customWidth="1"/>
    <col min="8683" max="8685" width="8" customWidth="1"/>
    <col min="8688" max="8690" width="7.85546875" customWidth="1"/>
    <col min="8693" max="8693" width="12.5703125" customWidth="1"/>
    <col min="8694" max="8694" width="15.7109375" customWidth="1"/>
    <col min="8695" max="8695" width="14.85546875" customWidth="1"/>
    <col min="8696" max="8696" width="13.5703125" customWidth="1"/>
    <col min="8697" max="8697" width="14.7109375" customWidth="1"/>
    <col min="8698" max="8698" width="14" customWidth="1"/>
    <col min="8699" max="8699" width="12.85546875" customWidth="1"/>
    <col min="8700" max="8700" width="15" customWidth="1"/>
    <col min="8701" max="8701" width="14.5703125" customWidth="1"/>
    <col min="8702" max="8702" width="13.42578125" customWidth="1"/>
    <col min="8703" max="8703" width="15" customWidth="1"/>
    <col min="8704" max="8704" width="14.42578125" customWidth="1"/>
    <col min="8705" max="8705" width="28.42578125" customWidth="1"/>
    <col min="8913" max="8913" width="19.7109375" customWidth="1"/>
    <col min="8914" max="8914" width="18.42578125" customWidth="1"/>
    <col min="8915" max="8915" width="15.85546875" customWidth="1"/>
    <col min="8916" max="8916" width="25" customWidth="1"/>
    <col min="8917" max="8917" width="31" customWidth="1"/>
    <col min="8918" max="8918" width="34.85546875" customWidth="1"/>
    <col min="8919" max="8919" width="18.5703125" customWidth="1"/>
    <col min="8920" max="8920" width="14" customWidth="1"/>
    <col min="8921" max="8921" width="15.140625" customWidth="1"/>
    <col min="8924" max="8926" width="8.28515625" customWidth="1"/>
    <col min="8929" max="8931" width="7.85546875" customWidth="1"/>
    <col min="8934" max="8936" width="8" customWidth="1"/>
    <col min="8939" max="8941" width="8" customWidth="1"/>
    <col min="8944" max="8946" width="7.85546875" customWidth="1"/>
    <col min="8949" max="8949" width="12.5703125" customWidth="1"/>
    <col min="8950" max="8950" width="15.7109375" customWidth="1"/>
    <col min="8951" max="8951" width="14.85546875" customWidth="1"/>
    <col min="8952" max="8952" width="13.5703125" customWidth="1"/>
    <col min="8953" max="8953" width="14.7109375" customWidth="1"/>
    <col min="8954" max="8954" width="14" customWidth="1"/>
    <col min="8955" max="8955" width="12.85546875" customWidth="1"/>
    <col min="8956" max="8956" width="15" customWidth="1"/>
    <col min="8957" max="8957" width="14.5703125" customWidth="1"/>
    <col min="8958" max="8958" width="13.42578125" customWidth="1"/>
    <col min="8959" max="8959" width="15" customWidth="1"/>
    <col min="8960" max="8960" width="14.42578125" customWidth="1"/>
    <col min="8961" max="8961" width="28.42578125" customWidth="1"/>
    <col min="9169" max="9169" width="19.7109375" customWidth="1"/>
    <col min="9170" max="9170" width="18.42578125" customWidth="1"/>
    <col min="9171" max="9171" width="15.85546875" customWidth="1"/>
    <col min="9172" max="9172" width="25" customWidth="1"/>
    <col min="9173" max="9173" width="31" customWidth="1"/>
    <col min="9174" max="9174" width="34.85546875" customWidth="1"/>
    <col min="9175" max="9175" width="18.5703125" customWidth="1"/>
    <col min="9176" max="9176" width="14" customWidth="1"/>
    <col min="9177" max="9177" width="15.140625" customWidth="1"/>
    <col min="9180" max="9182" width="8.28515625" customWidth="1"/>
    <col min="9185" max="9187" width="7.85546875" customWidth="1"/>
    <col min="9190" max="9192" width="8" customWidth="1"/>
    <col min="9195" max="9197" width="8" customWidth="1"/>
    <col min="9200" max="9202" width="7.85546875" customWidth="1"/>
    <col min="9205" max="9205" width="12.5703125" customWidth="1"/>
    <col min="9206" max="9206" width="15.7109375" customWidth="1"/>
    <col min="9207" max="9207" width="14.85546875" customWidth="1"/>
    <col min="9208" max="9208" width="13.5703125" customWidth="1"/>
    <col min="9209" max="9209" width="14.7109375" customWidth="1"/>
    <col min="9210" max="9210" width="14" customWidth="1"/>
    <col min="9211" max="9211" width="12.85546875" customWidth="1"/>
    <col min="9212" max="9212" width="15" customWidth="1"/>
    <col min="9213" max="9213" width="14.5703125" customWidth="1"/>
    <col min="9214" max="9214" width="13.42578125" customWidth="1"/>
    <col min="9215" max="9215" width="15" customWidth="1"/>
    <col min="9216" max="9216" width="14.42578125" customWidth="1"/>
    <col min="9217" max="9217" width="28.42578125" customWidth="1"/>
    <col min="9425" max="9425" width="19.7109375" customWidth="1"/>
    <col min="9426" max="9426" width="18.42578125" customWidth="1"/>
    <col min="9427" max="9427" width="15.85546875" customWidth="1"/>
    <col min="9428" max="9428" width="25" customWidth="1"/>
    <col min="9429" max="9429" width="31" customWidth="1"/>
    <col min="9430" max="9430" width="34.85546875" customWidth="1"/>
    <col min="9431" max="9431" width="18.5703125" customWidth="1"/>
    <col min="9432" max="9432" width="14" customWidth="1"/>
    <col min="9433" max="9433" width="15.140625" customWidth="1"/>
    <col min="9436" max="9438" width="8.28515625" customWidth="1"/>
    <col min="9441" max="9443" width="7.85546875" customWidth="1"/>
    <col min="9446" max="9448" width="8" customWidth="1"/>
    <col min="9451" max="9453" width="8" customWidth="1"/>
    <col min="9456" max="9458" width="7.85546875" customWidth="1"/>
    <col min="9461" max="9461" width="12.5703125" customWidth="1"/>
    <col min="9462" max="9462" width="15.7109375" customWidth="1"/>
    <col min="9463" max="9463" width="14.85546875" customWidth="1"/>
    <col min="9464" max="9464" width="13.5703125" customWidth="1"/>
    <col min="9465" max="9465" width="14.7109375" customWidth="1"/>
    <col min="9466" max="9466" width="14" customWidth="1"/>
    <col min="9467" max="9467" width="12.85546875" customWidth="1"/>
    <col min="9468" max="9468" width="15" customWidth="1"/>
    <col min="9469" max="9469" width="14.5703125" customWidth="1"/>
    <col min="9470" max="9470" width="13.42578125" customWidth="1"/>
    <col min="9471" max="9471" width="15" customWidth="1"/>
    <col min="9472" max="9472" width="14.42578125" customWidth="1"/>
    <col min="9473" max="9473" width="28.42578125" customWidth="1"/>
    <col min="9681" max="9681" width="19.7109375" customWidth="1"/>
    <col min="9682" max="9682" width="18.42578125" customWidth="1"/>
    <col min="9683" max="9683" width="15.85546875" customWidth="1"/>
    <col min="9684" max="9684" width="25" customWidth="1"/>
    <col min="9685" max="9685" width="31" customWidth="1"/>
    <col min="9686" max="9686" width="34.85546875" customWidth="1"/>
    <col min="9687" max="9687" width="18.5703125" customWidth="1"/>
    <col min="9688" max="9688" width="14" customWidth="1"/>
    <col min="9689" max="9689" width="15.140625" customWidth="1"/>
    <col min="9692" max="9694" width="8.28515625" customWidth="1"/>
    <col min="9697" max="9699" width="7.85546875" customWidth="1"/>
    <col min="9702" max="9704" width="8" customWidth="1"/>
    <col min="9707" max="9709" width="8" customWidth="1"/>
    <col min="9712" max="9714" width="7.85546875" customWidth="1"/>
    <col min="9717" max="9717" width="12.5703125" customWidth="1"/>
    <col min="9718" max="9718" width="15.7109375" customWidth="1"/>
    <col min="9719" max="9719" width="14.85546875" customWidth="1"/>
    <col min="9720" max="9720" width="13.5703125" customWidth="1"/>
    <col min="9721" max="9721" width="14.7109375" customWidth="1"/>
    <col min="9722" max="9722" width="14" customWidth="1"/>
    <col min="9723" max="9723" width="12.85546875" customWidth="1"/>
    <col min="9724" max="9724" width="15" customWidth="1"/>
    <col min="9725" max="9725" width="14.5703125" customWidth="1"/>
    <col min="9726" max="9726" width="13.42578125" customWidth="1"/>
    <col min="9727" max="9727" width="15" customWidth="1"/>
    <col min="9728" max="9728" width="14.42578125" customWidth="1"/>
    <col min="9729" max="9729" width="28.42578125" customWidth="1"/>
    <col min="9937" max="9937" width="19.7109375" customWidth="1"/>
    <col min="9938" max="9938" width="18.42578125" customWidth="1"/>
    <col min="9939" max="9939" width="15.85546875" customWidth="1"/>
    <col min="9940" max="9940" width="25" customWidth="1"/>
    <col min="9941" max="9941" width="31" customWidth="1"/>
    <col min="9942" max="9942" width="34.85546875" customWidth="1"/>
    <col min="9943" max="9943" width="18.5703125" customWidth="1"/>
    <col min="9944" max="9944" width="14" customWidth="1"/>
    <col min="9945" max="9945" width="15.140625" customWidth="1"/>
    <col min="9948" max="9950" width="8.28515625" customWidth="1"/>
    <col min="9953" max="9955" width="7.85546875" customWidth="1"/>
    <col min="9958" max="9960" width="8" customWidth="1"/>
    <col min="9963" max="9965" width="8" customWidth="1"/>
    <col min="9968" max="9970" width="7.85546875" customWidth="1"/>
    <col min="9973" max="9973" width="12.5703125" customWidth="1"/>
    <col min="9974" max="9974" width="15.7109375" customWidth="1"/>
    <col min="9975" max="9975" width="14.85546875" customWidth="1"/>
    <col min="9976" max="9976" width="13.5703125" customWidth="1"/>
    <col min="9977" max="9977" width="14.7109375" customWidth="1"/>
    <col min="9978" max="9978" width="14" customWidth="1"/>
    <col min="9979" max="9979" width="12.85546875" customWidth="1"/>
    <col min="9980" max="9980" width="15" customWidth="1"/>
    <col min="9981" max="9981" width="14.5703125" customWidth="1"/>
    <col min="9982" max="9982" width="13.42578125" customWidth="1"/>
    <col min="9983" max="9983" width="15" customWidth="1"/>
    <col min="9984" max="9984" width="14.42578125" customWidth="1"/>
    <col min="9985" max="9985" width="28.42578125" customWidth="1"/>
    <col min="10193" max="10193" width="19.7109375" customWidth="1"/>
    <col min="10194" max="10194" width="18.42578125" customWidth="1"/>
    <col min="10195" max="10195" width="15.85546875" customWidth="1"/>
    <col min="10196" max="10196" width="25" customWidth="1"/>
    <col min="10197" max="10197" width="31" customWidth="1"/>
    <col min="10198" max="10198" width="34.85546875" customWidth="1"/>
    <col min="10199" max="10199" width="18.5703125" customWidth="1"/>
    <col min="10200" max="10200" width="14" customWidth="1"/>
    <col min="10201" max="10201" width="15.140625" customWidth="1"/>
    <col min="10204" max="10206" width="8.28515625" customWidth="1"/>
    <col min="10209" max="10211" width="7.85546875" customWidth="1"/>
    <col min="10214" max="10216" width="8" customWidth="1"/>
    <col min="10219" max="10221" width="8" customWidth="1"/>
    <col min="10224" max="10226" width="7.85546875" customWidth="1"/>
    <col min="10229" max="10229" width="12.5703125" customWidth="1"/>
    <col min="10230" max="10230" width="15.7109375" customWidth="1"/>
    <col min="10231" max="10231" width="14.85546875" customWidth="1"/>
    <col min="10232" max="10232" width="13.5703125" customWidth="1"/>
    <col min="10233" max="10233" width="14.7109375" customWidth="1"/>
    <col min="10234" max="10234" width="14" customWidth="1"/>
    <col min="10235" max="10235" width="12.85546875" customWidth="1"/>
    <col min="10236" max="10236" width="15" customWidth="1"/>
    <col min="10237" max="10237" width="14.5703125" customWidth="1"/>
    <col min="10238" max="10238" width="13.42578125" customWidth="1"/>
    <col min="10239" max="10239" width="15" customWidth="1"/>
    <col min="10240" max="10240" width="14.42578125" customWidth="1"/>
    <col min="10241" max="10241" width="28.42578125" customWidth="1"/>
    <col min="10449" max="10449" width="19.7109375" customWidth="1"/>
    <col min="10450" max="10450" width="18.42578125" customWidth="1"/>
    <col min="10451" max="10451" width="15.85546875" customWidth="1"/>
    <col min="10452" max="10452" width="25" customWidth="1"/>
    <col min="10453" max="10453" width="31" customWidth="1"/>
    <col min="10454" max="10454" width="34.85546875" customWidth="1"/>
    <col min="10455" max="10455" width="18.5703125" customWidth="1"/>
    <col min="10456" max="10456" width="14" customWidth="1"/>
    <col min="10457" max="10457" width="15.140625" customWidth="1"/>
    <col min="10460" max="10462" width="8.28515625" customWidth="1"/>
    <col min="10465" max="10467" width="7.85546875" customWidth="1"/>
    <col min="10470" max="10472" width="8" customWidth="1"/>
    <col min="10475" max="10477" width="8" customWidth="1"/>
    <col min="10480" max="10482" width="7.85546875" customWidth="1"/>
    <col min="10485" max="10485" width="12.5703125" customWidth="1"/>
    <col min="10486" max="10486" width="15.7109375" customWidth="1"/>
    <col min="10487" max="10487" width="14.85546875" customWidth="1"/>
    <col min="10488" max="10488" width="13.5703125" customWidth="1"/>
    <col min="10489" max="10489" width="14.7109375" customWidth="1"/>
    <col min="10490" max="10490" width="14" customWidth="1"/>
    <col min="10491" max="10491" width="12.85546875" customWidth="1"/>
    <col min="10492" max="10492" width="15" customWidth="1"/>
    <col min="10493" max="10493" width="14.5703125" customWidth="1"/>
    <col min="10494" max="10494" width="13.42578125" customWidth="1"/>
    <col min="10495" max="10495" width="15" customWidth="1"/>
    <col min="10496" max="10496" width="14.42578125" customWidth="1"/>
    <col min="10497" max="10497" width="28.42578125" customWidth="1"/>
    <col min="10705" max="10705" width="19.7109375" customWidth="1"/>
    <col min="10706" max="10706" width="18.42578125" customWidth="1"/>
    <col min="10707" max="10707" width="15.85546875" customWidth="1"/>
    <col min="10708" max="10708" width="25" customWidth="1"/>
    <col min="10709" max="10709" width="31" customWidth="1"/>
    <col min="10710" max="10710" width="34.85546875" customWidth="1"/>
    <col min="10711" max="10711" width="18.5703125" customWidth="1"/>
    <col min="10712" max="10712" width="14" customWidth="1"/>
    <col min="10713" max="10713" width="15.140625" customWidth="1"/>
    <col min="10716" max="10718" width="8.28515625" customWidth="1"/>
    <col min="10721" max="10723" width="7.85546875" customWidth="1"/>
    <col min="10726" max="10728" width="8" customWidth="1"/>
    <col min="10731" max="10733" width="8" customWidth="1"/>
    <col min="10736" max="10738" width="7.85546875" customWidth="1"/>
    <col min="10741" max="10741" width="12.5703125" customWidth="1"/>
    <col min="10742" max="10742" width="15.7109375" customWidth="1"/>
    <col min="10743" max="10743" width="14.85546875" customWidth="1"/>
    <col min="10744" max="10744" width="13.5703125" customWidth="1"/>
    <col min="10745" max="10745" width="14.7109375" customWidth="1"/>
    <col min="10746" max="10746" width="14" customWidth="1"/>
    <col min="10747" max="10747" width="12.85546875" customWidth="1"/>
    <col min="10748" max="10748" width="15" customWidth="1"/>
    <col min="10749" max="10749" width="14.5703125" customWidth="1"/>
    <col min="10750" max="10750" width="13.42578125" customWidth="1"/>
    <col min="10751" max="10751" width="15" customWidth="1"/>
    <col min="10752" max="10752" width="14.42578125" customWidth="1"/>
    <col min="10753" max="10753" width="28.42578125" customWidth="1"/>
    <col min="10961" max="10961" width="19.7109375" customWidth="1"/>
    <col min="10962" max="10962" width="18.42578125" customWidth="1"/>
    <col min="10963" max="10963" width="15.85546875" customWidth="1"/>
    <col min="10964" max="10964" width="25" customWidth="1"/>
    <col min="10965" max="10965" width="31" customWidth="1"/>
    <col min="10966" max="10966" width="34.85546875" customWidth="1"/>
    <col min="10967" max="10967" width="18.5703125" customWidth="1"/>
    <col min="10968" max="10968" width="14" customWidth="1"/>
    <col min="10969" max="10969" width="15.140625" customWidth="1"/>
    <col min="10972" max="10974" width="8.28515625" customWidth="1"/>
    <col min="10977" max="10979" width="7.85546875" customWidth="1"/>
    <col min="10982" max="10984" width="8" customWidth="1"/>
    <col min="10987" max="10989" width="8" customWidth="1"/>
    <col min="10992" max="10994" width="7.85546875" customWidth="1"/>
    <col min="10997" max="10997" width="12.5703125" customWidth="1"/>
    <col min="10998" max="10998" width="15.7109375" customWidth="1"/>
    <col min="10999" max="10999" width="14.85546875" customWidth="1"/>
    <col min="11000" max="11000" width="13.5703125" customWidth="1"/>
    <col min="11001" max="11001" width="14.7109375" customWidth="1"/>
    <col min="11002" max="11002" width="14" customWidth="1"/>
    <col min="11003" max="11003" width="12.85546875" customWidth="1"/>
    <col min="11004" max="11004" width="15" customWidth="1"/>
    <col min="11005" max="11005" width="14.5703125" customWidth="1"/>
    <col min="11006" max="11006" width="13.42578125" customWidth="1"/>
    <col min="11007" max="11007" width="15" customWidth="1"/>
    <col min="11008" max="11008" width="14.42578125" customWidth="1"/>
    <col min="11009" max="11009" width="28.42578125" customWidth="1"/>
    <col min="11217" max="11217" width="19.7109375" customWidth="1"/>
    <col min="11218" max="11218" width="18.42578125" customWidth="1"/>
    <col min="11219" max="11219" width="15.85546875" customWidth="1"/>
    <col min="11220" max="11220" width="25" customWidth="1"/>
    <col min="11221" max="11221" width="31" customWidth="1"/>
    <col min="11222" max="11222" width="34.85546875" customWidth="1"/>
    <col min="11223" max="11223" width="18.5703125" customWidth="1"/>
    <col min="11224" max="11224" width="14" customWidth="1"/>
    <col min="11225" max="11225" width="15.140625" customWidth="1"/>
    <col min="11228" max="11230" width="8.28515625" customWidth="1"/>
    <col min="11233" max="11235" width="7.85546875" customWidth="1"/>
    <col min="11238" max="11240" width="8" customWidth="1"/>
    <col min="11243" max="11245" width="8" customWidth="1"/>
    <col min="11248" max="11250" width="7.85546875" customWidth="1"/>
    <col min="11253" max="11253" width="12.5703125" customWidth="1"/>
    <col min="11254" max="11254" width="15.7109375" customWidth="1"/>
    <col min="11255" max="11255" width="14.85546875" customWidth="1"/>
    <col min="11256" max="11256" width="13.5703125" customWidth="1"/>
    <col min="11257" max="11257" width="14.7109375" customWidth="1"/>
    <col min="11258" max="11258" width="14" customWidth="1"/>
    <col min="11259" max="11259" width="12.85546875" customWidth="1"/>
    <col min="11260" max="11260" width="15" customWidth="1"/>
    <col min="11261" max="11261" width="14.5703125" customWidth="1"/>
    <col min="11262" max="11262" width="13.42578125" customWidth="1"/>
    <col min="11263" max="11263" width="15" customWidth="1"/>
    <col min="11264" max="11264" width="14.42578125" customWidth="1"/>
    <col min="11265" max="11265" width="28.42578125" customWidth="1"/>
    <col min="11473" max="11473" width="19.7109375" customWidth="1"/>
    <col min="11474" max="11474" width="18.42578125" customWidth="1"/>
    <col min="11475" max="11475" width="15.85546875" customWidth="1"/>
    <col min="11476" max="11476" width="25" customWidth="1"/>
    <col min="11477" max="11477" width="31" customWidth="1"/>
    <col min="11478" max="11478" width="34.85546875" customWidth="1"/>
    <col min="11479" max="11479" width="18.5703125" customWidth="1"/>
    <col min="11480" max="11480" width="14" customWidth="1"/>
    <col min="11481" max="11481" width="15.140625" customWidth="1"/>
    <col min="11484" max="11486" width="8.28515625" customWidth="1"/>
    <col min="11489" max="11491" width="7.85546875" customWidth="1"/>
    <col min="11494" max="11496" width="8" customWidth="1"/>
    <col min="11499" max="11501" width="8" customWidth="1"/>
    <col min="11504" max="11506" width="7.85546875" customWidth="1"/>
    <col min="11509" max="11509" width="12.5703125" customWidth="1"/>
    <col min="11510" max="11510" width="15.7109375" customWidth="1"/>
    <col min="11511" max="11511" width="14.85546875" customWidth="1"/>
    <col min="11512" max="11512" width="13.5703125" customWidth="1"/>
    <col min="11513" max="11513" width="14.7109375" customWidth="1"/>
    <col min="11514" max="11514" width="14" customWidth="1"/>
    <col min="11515" max="11515" width="12.85546875" customWidth="1"/>
    <col min="11516" max="11516" width="15" customWidth="1"/>
    <col min="11517" max="11517" width="14.5703125" customWidth="1"/>
    <col min="11518" max="11518" width="13.42578125" customWidth="1"/>
    <col min="11519" max="11519" width="15" customWidth="1"/>
    <col min="11520" max="11520" width="14.42578125" customWidth="1"/>
    <col min="11521" max="11521" width="28.42578125" customWidth="1"/>
    <col min="11729" max="11729" width="19.7109375" customWidth="1"/>
    <col min="11730" max="11730" width="18.42578125" customWidth="1"/>
    <col min="11731" max="11731" width="15.85546875" customWidth="1"/>
    <col min="11732" max="11732" width="25" customWidth="1"/>
    <col min="11733" max="11733" width="31" customWidth="1"/>
    <col min="11734" max="11734" width="34.85546875" customWidth="1"/>
    <col min="11735" max="11735" width="18.5703125" customWidth="1"/>
    <col min="11736" max="11736" width="14" customWidth="1"/>
    <col min="11737" max="11737" width="15.140625" customWidth="1"/>
    <col min="11740" max="11742" width="8.28515625" customWidth="1"/>
    <col min="11745" max="11747" width="7.85546875" customWidth="1"/>
    <col min="11750" max="11752" width="8" customWidth="1"/>
    <col min="11755" max="11757" width="8" customWidth="1"/>
    <col min="11760" max="11762" width="7.85546875" customWidth="1"/>
    <col min="11765" max="11765" width="12.5703125" customWidth="1"/>
    <col min="11766" max="11766" width="15.7109375" customWidth="1"/>
    <col min="11767" max="11767" width="14.85546875" customWidth="1"/>
    <col min="11768" max="11768" width="13.5703125" customWidth="1"/>
    <col min="11769" max="11769" width="14.7109375" customWidth="1"/>
    <col min="11770" max="11770" width="14" customWidth="1"/>
    <col min="11771" max="11771" width="12.85546875" customWidth="1"/>
    <col min="11772" max="11772" width="15" customWidth="1"/>
    <col min="11773" max="11773" width="14.5703125" customWidth="1"/>
    <col min="11774" max="11774" width="13.42578125" customWidth="1"/>
    <col min="11775" max="11775" width="15" customWidth="1"/>
    <col min="11776" max="11776" width="14.42578125" customWidth="1"/>
    <col min="11777" max="11777" width="28.42578125" customWidth="1"/>
    <col min="11985" max="11985" width="19.7109375" customWidth="1"/>
    <col min="11986" max="11986" width="18.42578125" customWidth="1"/>
    <col min="11987" max="11987" width="15.85546875" customWidth="1"/>
    <col min="11988" max="11988" width="25" customWidth="1"/>
    <col min="11989" max="11989" width="31" customWidth="1"/>
    <col min="11990" max="11990" width="34.85546875" customWidth="1"/>
    <col min="11991" max="11991" width="18.5703125" customWidth="1"/>
    <col min="11992" max="11992" width="14" customWidth="1"/>
    <col min="11993" max="11993" width="15.140625" customWidth="1"/>
    <col min="11996" max="11998" width="8.28515625" customWidth="1"/>
    <col min="12001" max="12003" width="7.85546875" customWidth="1"/>
    <col min="12006" max="12008" width="8" customWidth="1"/>
    <col min="12011" max="12013" width="8" customWidth="1"/>
    <col min="12016" max="12018" width="7.85546875" customWidth="1"/>
    <col min="12021" max="12021" width="12.5703125" customWidth="1"/>
    <col min="12022" max="12022" width="15.7109375" customWidth="1"/>
    <col min="12023" max="12023" width="14.85546875" customWidth="1"/>
    <col min="12024" max="12024" width="13.5703125" customWidth="1"/>
    <col min="12025" max="12025" width="14.7109375" customWidth="1"/>
    <col min="12026" max="12026" width="14" customWidth="1"/>
    <col min="12027" max="12027" width="12.85546875" customWidth="1"/>
    <col min="12028" max="12028" width="15" customWidth="1"/>
    <col min="12029" max="12029" width="14.5703125" customWidth="1"/>
    <col min="12030" max="12030" width="13.42578125" customWidth="1"/>
    <col min="12031" max="12031" width="15" customWidth="1"/>
    <col min="12032" max="12032" width="14.42578125" customWidth="1"/>
    <col min="12033" max="12033" width="28.42578125" customWidth="1"/>
    <col min="12241" max="12241" width="19.7109375" customWidth="1"/>
    <col min="12242" max="12242" width="18.42578125" customWidth="1"/>
    <col min="12243" max="12243" width="15.85546875" customWidth="1"/>
    <col min="12244" max="12244" width="25" customWidth="1"/>
    <col min="12245" max="12245" width="31" customWidth="1"/>
    <col min="12246" max="12246" width="34.85546875" customWidth="1"/>
    <col min="12247" max="12247" width="18.5703125" customWidth="1"/>
    <col min="12248" max="12248" width="14" customWidth="1"/>
    <col min="12249" max="12249" width="15.140625" customWidth="1"/>
    <col min="12252" max="12254" width="8.28515625" customWidth="1"/>
    <col min="12257" max="12259" width="7.85546875" customWidth="1"/>
    <col min="12262" max="12264" width="8" customWidth="1"/>
    <col min="12267" max="12269" width="8" customWidth="1"/>
    <col min="12272" max="12274" width="7.85546875" customWidth="1"/>
    <col min="12277" max="12277" width="12.5703125" customWidth="1"/>
    <col min="12278" max="12278" width="15.7109375" customWidth="1"/>
    <col min="12279" max="12279" width="14.85546875" customWidth="1"/>
    <col min="12280" max="12280" width="13.5703125" customWidth="1"/>
    <col min="12281" max="12281" width="14.7109375" customWidth="1"/>
    <col min="12282" max="12282" width="14" customWidth="1"/>
    <col min="12283" max="12283" width="12.85546875" customWidth="1"/>
    <col min="12284" max="12284" width="15" customWidth="1"/>
    <col min="12285" max="12285" width="14.5703125" customWidth="1"/>
    <col min="12286" max="12286" width="13.42578125" customWidth="1"/>
    <col min="12287" max="12287" width="15" customWidth="1"/>
    <col min="12288" max="12288" width="14.42578125" customWidth="1"/>
    <col min="12289" max="12289" width="28.42578125" customWidth="1"/>
    <col min="12497" max="12497" width="19.7109375" customWidth="1"/>
    <col min="12498" max="12498" width="18.42578125" customWidth="1"/>
    <col min="12499" max="12499" width="15.85546875" customWidth="1"/>
    <col min="12500" max="12500" width="25" customWidth="1"/>
    <col min="12501" max="12501" width="31" customWidth="1"/>
    <col min="12502" max="12502" width="34.85546875" customWidth="1"/>
    <col min="12503" max="12503" width="18.5703125" customWidth="1"/>
    <col min="12504" max="12504" width="14" customWidth="1"/>
    <col min="12505" max="12505" width="15.140625" customWidth="1"/>
    <col min="12508" max="12510" width="8.28515625" customWidth="1"/>
    <col min="12513" max="12515" width="7.85546875" customWidth="1"/>
    <col min="12518" max="12520" width="8" customWidth="1"/>
    <col min="12523" max="12525" width="8" customWidth="1"/>
    <col min="12528" max="12530" width="7.85546875" customWidth="1"/>
    <col min="12533" max="12533" width="12.5703125" customWidth="1"/>
    <col min="12534" max="12534" width="15.7109375" customWidth="1"/>
    <col min="12535" max="12535" width="14.85546875" customWidth="1"/>
    <col min="12536" max="12536" width="13.5703125" customWidth="1"/>
    <col min="12537" max="12537" width="14.7109375" customWidth="1"/>
    <col min="12538" max="12538" width="14" customWidth="1"/>
    <col min="12539" max="12539" width="12.85546875" customWidth="1"/>
    <col min="12540" max="12540" width="15" customWidth="1"/>
    <col min="12541" max="12541" width="14.5703125" customWidth="1"/>
    <col min="12542" max="12542" width="13.42578125" customWidth="1"/>
    <col min="12543" max="12543" width="15" customWidth="1"/>
    <col min="12544" max="12544" width="14.42578125" customWidth="1"/>
    <col min="12545" max="12545" width="28.42578125" customWidth="1"/>
    <col min="12753" max="12753" width="19.7109375" customWidth="1"/>
    <col min="12754" max="12754" width="18.42578125" customWidth="1"/>
    <col min="12755" max="12755" width="15.85546875" customWidth="1"/>
    <col min="12756" max="12756" width="25" customWidth="1"/>
    <col min="12757" max="12757" width="31" customWidth="1"/>
    <col min="12758" max="12758" width="34.85546875" customWidth="1"/>
    <col min="12759" max="12759" width="18.5703125" customWidth="1"/>
    <col min="12760" max="12760" width="14" customWidth="1"/>
    <col min="12761" max="12761" width="15.140625" customWidth="1"/>
    <col min="12764" max="12766" width="8.28515625" customWidth="1"/>
    <col min="12769" max="12771" width="7.85546875" customWidth="1"/>
    <col min="12774" max="12776" width="8" customWidth="1"/>
    <col min="12779" max="12781" width="8" customWidth="1"/>
    <col min="12784" max="12786" width="7.85546875" customWidth="1"/>
    <col min="12789" max="12789" width="12.5703125" customWidth="1"/>
    <col min="12790" max="12790" width="15.7109375" customWidth="1"/>
    <col min="12791" max="12791" width="14.85546875" customWidth="1"/>
    <col min="12792" max="12792" width="13.5703125" customWidth="1"/>
    <col min="12793" max="12793" width="14.7109375" customWidth="1"/>
    <col min="12794" max="12794" width="14" customWidth="1"/>
    <col min="12795" max="12795" width="12.85546875" customWidth="1"/>
    <col min="12796" max="12796" width="15" customWidth="1"/>
    <col min="12797" max="12797" width="14.5703125" customWidth="1"/>
    <col min="12798" max="12798" width="13.42578125" customWidth="1"/>
    <col min="12799" max="12799" width="15" customWidth="1"/>
    <col min="12800" max="12800" width="14.42578125" customWidth="1"/>
    <col min="12801" max="12801" width="28.42578125" customWidth="1"/>
    <col min="13009" max="13009" width="19.7109375" customWidth="1"/>
    <col min="13010" max="13010" width="18.42578125" customWidth="1"/>
    <col min="13011" max="13011" width="15.85546875" customWidth="1"/>
    <col min="13012" max="13012" width="25" customWidth="1"/>
    <col min="13013" max="13013" width="31" customWidth="1"/>
    <col min="13014" max="13014" width="34.85546875" customWidth="1"/>
    <col min="13015" max="13015" width="18.5703125" customWidth="1"/>
    <col min="13016" max="13016" width="14" customWidth="1"/>
    <col min="13017" max="13017" width="15.140625" customWidth="1"/>
    <col min="13020" max="13022" width="8.28515625" customWidth="1"/>
    <col min="13025" max="13027" width="7.85546875" customWidth="1"/>
    <col min="13030" max="13032" width="8" customWidth="1"/>
    <col min="13035" max="13037" width="8" customWidth="1"/>
    <col min="13040" max="13042" width="7.85546875" customWidth="1"/>
    <col min="13045" max="13045" width="12.5703125" customWidth="1"/>
    <col min="13046" max="13046" width="15.7109375" customWidth="1"/>
    <col min="13047" max="13047" width="14.85546875" customWidth="1"/>
    <col min="13048" max="13048" width="13.5703125" customWidth="1"/>
    <col min="13049" max="13049" width="14.7109375" customWidth="1"/>
    <col min="13050" max="13050" width="14" customWidth="1"/>
    <col min="13051" max="13051" width="12.85546875" customWidth="1"/>
    <col min="13052" max="13052" width="15" customWidth="1"/>
    <col min="13053" max="13053" width="14.5703125" customWidth="1"/>
    <col min="13054" max="13054" width="13.42578125" customWidth="1"/>
    <col min="13055" max="13055" width="15" customWidth="1"/>
    <col min="13056" max="13056" width="14.42578125" customWidth="1"/>
    <col min="13057" max="13057" width="28.42578125" customWidth="1"/>
    <col min="13265" max="13265" width="19.7109375" customWidth="1"/>
    <col min="13266" max="13266" width="18.42578125" customWidth="1"/>
    <col min="13267" max="13267" width="15.85546875" customWidth="1"/>
    <col min="13268" max="13268" width="25" customWidth="1"/>
    <col min="13269" max="13269" width="31" customWidth="1"/>
    <col min="13270" max="13270" width="34.85546875" customWidth="1"/>
    <col min="13271" max="13271" width="18.5703125" customWidth="1"/>
    <col min="13272" max="13272" width="14" customWidth="1"/>
    <col min="13273" max="13273" width="15.140625" customWidth="1"/>
    <col min="13276" max="13278" width="8.28515625" customWidth="1"/>
    <col min="13281" max="13283" width="7.85546875" customWidth="1"/>
    <col min="13286" max="13288" width="8" customWidth="1"/>
    <col min="13291" max="13293" width="8" customWidth="1"/>
    <col min="13296" max="13298" width="7.85546875" customWidth="1"/>
    <col min="13301" max="13301" width="12.5703125" customWidth="1"/>
    <col min="13302" max="13302" width="15.7109375" customWidth="1"/>
    <col min="13303" max="13303" width="14.85546875" customWidth="1"/>
    <col min="13304" max="13304" width="13.5703125" customWidth="1"/>
    <col min="13305" max="13305" width="14.7109375" customWidth="1"/>
    <col min="13306" max="13306" width="14" customWidth="1"/>
    <col min="13307" max="13307" width="12.85546875" customWidth="1"/>
    <col min="13308" max="13308" width="15" customWidth="1"/>
    <col min="13309" max="13309" width="14.5703125" customWidth="1"/>
    <col min="13310" max="13310" width="13.42578125" customWidth="1"/>
    <col min="13311" max="13311" width="15" customWidth="1"/>
    <col min="13312" max="13312" width="14.42578125" customWidth="1"/>
    <col min="13313" max="13313" width="28.42578125" customWidth="1"/>
    <col min="13521" max="13521" width="19.7109375" customWidth="1"/>
    <col min="13522" max="13522" width="18.42578125" customWidth="1"/>
    <col min="13523" max="13523" width="15.85546875" customWidth="1"/>
    <col min="13524" max="13524" width="25" customWidth="1"/>
    <col min="13525" max="13525" width="31" customWidth="1"/>
    <col min="13526" max="13526" width="34.85546875" customWidth="1"/>
    <col min="13527" max="13527" width="18.5703125" customWidth="1"/>
    <col min="13528" max="13528" width="14" customWidth="1"/>
    <col min="13529" max="13529" width="15.140625" customWidth="1"/>
    <col min="13532" max="13534" width="8.28515625" customWidth="1"/>
    <col min="13537" max="13539" width="7.85546875" customWidth="1"/>
    <col min="13542" max="13544" width="8" customWidth="1"/>
    <col min="13547" max="13549" width="8" customWidth="1"/>
    <col min="13552" max="13554" width="7.85546875" customWidth="1"/>
    <col min="13557" max="13557" width="12.5703125" customWidth="1"/>
    <col min="13558" max="13558" width="15.7109375" customWidth="1"/>
    <col min="13559" max="13559" width="14.85546875" customWidth="1"/>
    <col min="13560" max="13560" width="13.5703125" customWidth="1"/>
    <col min="13561" max="13561" width="14.7109375" customWidth="1"/>
    <col min="13562" max="13562" width="14" customWidth="1"/>
    <col min="13563" max="13563" width="12.85546875" customWidth="1"/>
    <col min="13564" max="13564" width="15" customWidth="1"/>
    <col min="13565" max="13565" width="14.5703125" customWidth="1"/>
    <col min="13566" max="13566" width="13.42578125" customWidth="1"/>
    <col min="13567" max="13567" width="15" customWidth="1"/>
    <col min="13568" max="13568" width="14.42578125" customWidth="1"/>
    <col min="13569" max="13569" width="28.42578125" customWidth="1"/>
    <col min="13777" max="13777" width="19.7109375" customWidth="1"/>
    <col min="13778" max="13778" width="18.42578125" customWidth="1"/>
    <col min="13779" max="13779" width="15.85546875" customWidth="1"/>
    <col min="13780" max="13780" width="25" customWidth="1"/>
    <col min="13781" max="13781" width="31" customWidth="1"/>
    <col min="13782" max="13782" width="34.85546875" customWidth="1"/>
    <col min="13783" max="13783" width="18.5703125" customWidth="1"/>
    <col min="13784" max="13784" width="14" customWidth="1"/>
    <col min="13785" max="13785" width="15.140625" customWidth="1"/>
    <col min="13788" max="13790" width="8.28515625" customWidth="1"/>
    <col min="13793" max="13795" width="7.85546875" customWidth="1"/>
    <col min="13798" max="13800" width="8" customWidth="1"/>
    <col min="13803" max="13805" width="8" customWidth="1"/>
    <col min="13808" max="13810" width="7.85546875" customWidth="1"/>
    <col min="13813" max="13813" width="12.5703125" customWidth="1"/>
    <col min="13814" max="13814" width="15.7109375" customWidth="1"/>
    <col min="13815" max="13815" width="14.85546875" customWidth="1"/>
    <col min="13816" max="13816" width="13.5703125" customWidth="1"/>
    <col min="13817" max="13817" width="14.7109375" customWidth="1"/>
    <col min="13818" max="13818" width="14" customWidth="1"/>
    <col min="13819" max="13819" width="12.85546875" customWidth="1"/>
    <col min="13820" max="13820" width="15" customWidth="1"/>
    <col min="13821" max="13821" width="14.5703125" customWidth="1"/>
    <col min="13822" max="13822" width="13.42578125" customWidth="1"/>
    <col min="13823" max="13823" width="15" customWidth="1"/>
    <col min="13824" max="13824" width="14.42578125" customWidth="1"/>
    <col min="13825" max="13825" width="28.42578125" customWidth="1"/>
    <col min="14033" max="14033" width="19.7109375" customWidth="1"/>
    <col min="14034" max="14034" width="18.42578125" customWidth="1"/>
    <col min="14035" max="14035" width="15.85546875" customWidth="1"/>
    <col min="14036" max="14036" width="25" customWidth="1"/>
    <col min="14037" max="14037" width="31" customWidth="1"/>
    <col min="14038" max="14038" width="34.85546875" customWidth="1"/>
    <col min="14039" max="14039" width="18.5703125" customWidth="1"/>
    <col min="14040" max="14040" width="14" customWidth="1"/>
    <col min="14041" max="14041" width="15.140625" customWidth="1"/>
    <col min="14044" max="14046" width="8.28515625" customWidth="1"/>
    <col min="14049" max="14051" width="7.85546875" customWidth="1"/>
    <col min="14054" max="14056" width="8" customWidth="1"/>
    <col min="14059" max="14061" width="8" customWidth="1"/>
    <col min="14064" max="14066" width="7.85546875" customWidth="1"/>
    <col min="14069" max="14069" width="12.5703125" customWidth="1"/>
    <col min="14070" max="14070" width="15.7109375" customWidth="1"/>
    <col min="14071" max="14071" width="14.85546875" customWidth="1"/>
    <col min="14072" max="14072" width="13.5703125" customWidth="1"/>
    <col min="14073" max="14073" width="14.7109375" customWidth="1"/>
    <col min="14074" max="14074" width="14" customWidth="1"/>
    <col min="14075" max="14075" width="12.85546875" customWidth="1"/>
    <col min="14076" max="14076" width="15" customWidth="1"/>
    <col min="14077" max="14077" width="14.5703125" customWidth="1"/>
    <col min="14078" max="14078" width="13.42578125" customWidth="1"/>
    <col min="14079" max="14079" width="15" customWidth="1"/>
    <col min="14080" max="14080" width="14.42578125" customWidth="1"/>
    <col min="14081" max="14081" width="28.42578125" customWidth="1"/>
    <col min="14289" max="14289" width="19.7109375" customWidth="1"/>
    <col min="14290" max="14290" width="18.42578125" customWidth="1"/>
    <col min="14291" max="14291" width="15.85546875" customWidth="1"/>
    <col min="14292" max="14292" width="25" customWidth="1"/>
    <col min="14293" max="14293" width="31" customWidth="1"/>
    <col min="14294" max="14294" width="34.85546875" customWidth="1"/>
    <col min="14295" max="14295" width="18.5703125" customWidth="1"/>
    <col min="14296" max="14296" width="14" customWidth="1"/>
    <col min="14297" max="14297" width="15.140625" customWidth="1"/>
    <col min="14300" max="14302" width="8.28515625" customWidth="1"/>
    <col min="14305" max="14307" width="7.85546875" customWidth="1"/>
    <col min="14310" max="14312" width="8" customWidth="1"/>
    <col min="14315" max="14317" width="8" customWidth="1"/>
    <col min="14320" max="14322" width="7.85546875" customWidth="1"/>
    <col min="14325" max="14325" width="12.5703125" customWidth="1"/>
    <col min="14326" max="14326" width="15.7109375" customWidth="1"/>
    <col min="14327" max="14327" width="14.85546875" customWidth="1"/>
    <col min="14328" max="14328" width="13.5703125" customWidth="1"/>
    <col min="14329" max="14329" width="14.7109375" customWidth="1"/>
    <col min="14330" max="14330" width="14" customWidth="1"/>
    <col min="14331" max="14331" width="12.85546875" customWidth="1"/>
    <col min="14332" max="14332" width="15" customWidth="1"/>
    <col min="14333" max="14333" width="14.5703125" customWidth="1"/>
    <col min="14334" max="14334" width="13.42578125" customWidth="1"/>
    <col min="14335" max="14335" width="15" customWidth="1"/>
    <col min="14336" max="14336" width="14.42578125" customWidth="1"/>
    <col min="14337" max="14337" width="28.42578125" customWidth="1"/>
    <col min="14545" max="14545" width="19.7109375" customWidth="1"/>
    <col min="14546" max="14546" width="18.42578125" customWidth="1"/>
    <col min="14547" max="14547" width="15.85546875" customWidth="1"/>
    <col min="14548" max="14548" width="25" customWidth="1"/>
    <col min="14549" max="14549" width="31" customWidth="1"/>
    <col min="14550" max="14550" width="34.85546875" customWidth="1"/>
    <col min="14551" max="14551" width="18.5703125" customWidth="1"/>
    <col min="14552" max="14552" width="14" customWidth="1"/>
    <col min="14553" max="14553" width="15.140625" customWidth="1"/>
    <col min="14556" max="14558" width="8.28515625" customWidth="1"/>
    <col min="14561" max="14563" width="7.85546875" customWidth="1"/>
    <col min="14566" max="14568" width="8" customWidth="1"/>
    <col min="14571" max="14573" width="8" customWidth="1"/>
    <col min="14576" max="14578" width="7.85546875" customWidth="1"/>
    <col min="14581" max="14581" width="12.5703125" customWidth="1"/>
    <col min="14582" max="14582" width="15.7109375" customWidth="1"/>
    <col min="14583" max="14583" width="14.85546875" customWidth="1"/>
    <col min="14584" max="14584" width="13.5703125" customWidth="1"/>
    <col min="14585" max="14585" width="14.7109375" customWidth="1"/>
    <col min="14586" max="14586" width="14" customWidth="1"/>
    <col min="14587" max="14587" width="12.85546875" customWidth="1"/>
    <col min="14588" max="14588" width="15" customWidth="1"/>
    <col min="14589" max="14589" width="14.5703125" customWidth="1"/>
    <col min="14590" max="14590" width="13.42578125" customWidth="1"/>
    <col min="14591" max="14591" width="15" customWidth="1"/>
    <col min="14592" max="14592" width="14.42578125" customWidth="1"/>
    <col min="14593" max="14593" width="28.42578125" customWidth="1"/>
    <col min="14801" max="14801" width="19.7109375" customWidth="1"/>
    <col min="14802" max="14802" width="18.42578125" customWidth="1"/>
    <col min="14803" max="14803" width="15.85546875" customWidth="1"/>
    <col min="14804" max="14804" width="25" customWidth="1"/>
    <col min="14805" max="14805" width="31" customWidth="1"/>
    <col min="14806" max="14806" width="34.85546875" customWidth="1"/>
    <col min="14807" max="14807" width="18.5703125" customWidth="1"/>
    <col min="14808" max="14808" width="14" customWidth="1"/>
    <col min="14809" max="14809" width="15.140625" customWidth="1"/>
    <col min="14812" max="14814" width="8.28515625" customWidth="1"/>
    <col min="14817" max="14819" width="7.85546875" customWidth="1"/>
    <col min="14822" max="14824" width="8" customWidth="1"/>
    <col min="14827" max="14829" width="8" customWidth="1"/>
    <col min="14832" max="14834" width="7.85546875" customWidth="1"/>
    <col min="14837" max="14837" width="12.5703125" customWidth="1"/>
    <col min="14838" max="14838" width="15.7109375" customWidth="1"/>
    <col min="14839" max="14839" width="14.85546875" customWidth="1"/>
    <col min="14840" max="14840" width="13.5703125" customWidth="1"/>
    <col min="14841" max="14841" width="14.7109375" customWidth="1"/>
    <col min="14842" max="14842" width="14" customWidth="1"/>
    <col min="14843" max="14843" width="12.85546875" customWidth="1"/>
    <col min="14844" max="14844" width="15" customWidth="1"/>
    <col min="14845" max="14845" width="14.5703125" customWidth="1"/>
    <col min="14846" max="14846" width="13.42578125" customWidth="1"/>
    <col min="14847" max="14847" width="15" customWidth="1"/>
    <col min="14848" max="14848" width="14.42578125" customWidth="1"/>
    <col min="14849" max="14849" width="28.42578125" customWidth="1"/>
    <col min="15057" max="15057" width="19.7109375" customWidth="1"/>
    <col min="15058" max="15058" width="18.42578125" customWidth="1"/>
    <col min="15059" max="15059" width="15.85546875" customWidth="1"/>
    <col min="15060" max="15060" width="25" customWidth="1"/>
    <col min="15061" max="15061" width="31" customWidth="1"/>
    <col min="15062" max="15062" width="34.85546875" customWidth="1"/>
    <col min="15063" max="15063" width="18.5703125" customWidth="1"/>
    <col min="15064" max="15064" width="14" customWidth="1"/>
    <col min="15065" max="15065" width="15.140625" customWidth="1"/>
    <col min="15068" max="15070" width="8.28515625" customWidth="1"/>
    <col min="15073" max="15075" width="7.85546875" customWidth="1"/>
    <col min="15078" max="15080" width="8" customWidth="1"/>
    <col min="15083" max="15085" width="8" customWidth="1"/>
    <col min="15088" max="15090" width="7.85546875" customWidth="1"/>
    <col min="15093" max="15093" width="12.5703125" customWidth="1"/>
    <col min="15094" max="15094" width="15.7109375" customWidth="1"/>
    <col min="15095" max="15095" width="14.85546875" customWidth="1"/>
    <col min="15096" max="15096" width="13.5703125" customWidth="1"/>
    <col min="15097" max="15097" width="14.7109375" customWidth="1"/>
    <col min="15098" max="15098" width="14" customWidth="1"/>
    <col min="15099" max="15099" width="12.85546875" customWidth="1"/>
    <col min="15100" max="15100" width="15" customWidth="1"/>
    <col min="15101" max="15101" width="14.5703125" customWidth="1"/>
    <col min="15102" max="15102" width="13.42578125" customWidth="1"/>
    <col min="15103" max="15103" width="15" customWidth="1"/>
    <col min="15104" max="15104" width="14.42578125" customWidth="1"/>
    <col min="15105" max="15105" width="28.42578125" customWidth="1"/>
    <col min="15313" max="15313" width="19.7109375" customWidth="1"/>
    <col min="15314" max="15314" width="18.42578125" customWidth="1"/>
    <col min="15315" max="15315" width="15.85546875" customWidth="1"/>
    <col min="15316" max="15316" width="25" customWidth="1"/>
    <col min="15317" max="15317" width="31" customWidth="1"/>
    <col min="15318" max="15318" width="34.85546875" customWidth="1"/>
    <col min="15319" max="15319" width="18.5703125" customWidth="1"/>
    <col min="15320" max="15320" width="14" customWidth="1"/>
    <col min="15321" max="15321" width="15.140625" customWidth="1"/>
    <col min="15324" max="15326" width="8.28515625" customWidth="1"/>
    <col min="15329" max="15331" width="7.85546875" customWidth="1"/>
    <col min="15334" max="15336" width="8" customWidth="1"/>
    <col min="15339" max="15341" width="8" customWidth="1"/>
    <col min="15344" max="15346" width="7.85546875" customWidth="1"/>
    <col min="15349" max="15349" width="12.5703125" customWidth="1"/>
    <col min="15350" max="15350" width="15.7109375" customWidth="1"/>
    <col min="15351" max="15351" width="14.85546875" customWidth="1"/>
    <col min="15352" max="15352" width="13.5703125" customWidth="1"/>
    <col min="15353" max="15353" width="14.7109375" customWidth="1"/>
    <col min="15354" max="15354" width="14" customWidth="1"/>
    <col min="15355" max="15355" width="12.85546875" customWidth="1"/>
    <col min="15356" max="15356" width="15" customWidth="1"/>
    <col min="15357" max="15357" width="14.5703125" customWidth="1"/>
    <col min="15358" max="15358" width="13.42578125" customWidth="1"/>
    <col min="15359" max="15359" width="15" customWidth="1"/>
    <col min="15360" max="15360" width="14.42578125" customWidth="1"/>
    <col min="15361" max="15361" width="28.42578125" customWidth="1"/>
    <col min="15569" max="15569" width="19.7109375" customWidth="1"/>
    <col min="15570" max="15570" width="18.42578125" customWidth="1"/>
    <col min="15571" max="15571" width="15.85546875" customWidth="1"/>
    <col min="15572" max="15572" width="25" customWidth="1"/>
    <col min="15573" max="15573" width="31" customWidth="1"/>
    <col min="15574" max="15574" width="34.85546875" customWidth="1"/>
    <col min="15575" max="15575" width="18.5703125" customWidth="1"/>
    <col min="15576" max="15576" width="14" customWidth="1"/>
    <col min="15577" max="15577" width="15.140625" customWidth="1"/>
    <col min="15580" max="15582" width="8.28515625" customWidth="1"/>
    <col min="15585" max="15587" width="7.85546875" customWidth="1"/>
    <col min="15590" max="15592" width="8" customWidth="1"/>
    <col min="15595" max="15597" width="8" customWidth="1"/>
    <col min="15600" max="15602" width="7.85546875" customWidth="1"/>
    <col min="15605" max="15605" width="12.5703125" customWidth="1"/>
    <col min="15606" max="15606" width="15.7109375" customWidth="1"/>
    <col min="15607" max="15607" width="14.85546875" customWidth="1"/>
    <col min="15608" max="15608" width="13.5703125" customWidth="1"/>
    <col min="15609" max="15609" width="14.7109375" customWidth="1"/>
    <col min="15610" max="15610" width="14" customWidth="1"/>
    <col min="15611" max="15611" width="12.85546875" customWidth="1"/>
    <col min="15612" max="15612" width="15" customWidth="1"/>
    <col min="15613" max="15613" width="14.5703125" customWidth="1"/>
    <col min="15614" max="15614" width="13.42578125" customWidth="1"/>
    <col min="15615" max="15615" width="15" customWidth="1"/>
    <col min="15616" max="15616" width="14.42578125" customWidth="1"/>
    <col min="15617" max="15617" width="28.42578125" customWidth="1"/>
    <col min="15825" max="15825" width="19.7109375" customWidth="1"/>
    <col min="15826" max="15826" width="18.42578125" customWidth="1"/>
    <col min="15827" max="15827" width="15.85546875" customWidth="1"/>
    <col min="15828" max="15828" width="25" customWidth="1"/>
    <col min="15829" max="15829" width="31" customWidth="1"/>
    <col min="15830" max="15830" width="34.85546875" customWidth="1"/>
    <col min="15831" max="15831" width="18.5703125" customWidth="1"/>
    <col min="15832" max="15832" width="14" customWidth="1"/>
    <col min="15833" max="15833" width="15.140625" customWidth="1"/>
    <col min="15836" max="15838" width="8.28515625" customWidth="1"/>
    <col min="15841" max="15843" width="7.85546875" customWidth="1"/>
    <col min="15846" max="15848" width="8" customWidth="1"/>
    <col min="15851" max="15853" width="8" customWidth="1"/>
    <col min="15856" max="15858" width="7.85546875" customWidth="1"/>
    <col min="15861" max="15861" width="12.5703125" customWidth="1"/>
    <col min="15862" max="15862" width="15.7109375" customWidth="1"/>
    <col min="15863" max="15863" width="14.85546875" customWidth="1"/>
    <col min="15864" max="15864" width="13.5703125" customWidth="1"/>
    <col min="15865" max="15865" width="14.7109375" customWidth="1"/>
    <col min="15866" max="15866" width="14" customWidth="1"/>
    <col min="15867" max="15867" width="12.85546875" customWidth="1"/>
    <col min="15868" max="15868" width="15" customWidth="1"/>
    <col min="15869" max="15869" width="14.5703125" customWidth="1"/>
    <col min="15870" max="15870" width="13.42578125" customWidth="1"/>
    <col min="15871" max="15871" width="15" customWidth="1"/>
    <col min="15872" max="15872" width="14.42578125" customWidth="1"/>
    <col min="15873" max="15873" width="28.42578125" customWidth="1"/>
    <col min="16081" max="16081" width="19.7109375" customWidth="1"/>
    <col min="16082" max="16082" width="18.42578125" customWidth="1"/>
    <col min="16083" max="16083" width="15.85546875" customWidth="1"/>
    <col min="16084" max="16084" width="25" customWidth="1"/>
    <col min="16085" max="16085" width="31" customWidth="1"/>
    <col min="16086" max="16086" width="34.85546875" customWidth="1"/>
    <col min="16087" max="16087" width="18.5703125" customWidth="1"/>
    <col min="16088" max="16088" width="14" customWidth="1"/>
    <col min="16089" max="16089" width="15.140625" customWidth="1"/>
    <col min="16092" max="16094" width="8.28515625" customWidth="1"/>
    <col min="16097" max="16099" width="7.85546875" customWidth="1"/>
    <col min="16102" max="16104" width="8" customWidth="1"/>
    <col min="16107" max="16109" width="8" customWidth="1"/>
    <col min="16112" max="16114" width="7.85546875" customWidth="1"/>
    <col min="16117" max="16117" width="12.5703125" customWidth="1"/>
    <col min="16118" max="16118" width="15.7109375" customWidth="1"/>
    <col min="16119" max="16119" width="14.85546875" customWidth="1"/>
    <col min="16120" max="16120" width="13.5703125" customWidth="1"/>
    <col min="16121" max="16121" width="14.7109375" customWidth="1"/>
    <col min="16122" max="16122" width="14" customWidth="1"/>
    <col min="16123" max="16123" width="12.85546875" customWidth="1"/>
    <col min="16124" max="16124" width="15" customWidth="1"/>
    <col min="16125" max="16125" width="14.5703125" customWidth="1"/>
    <col min="16126" max="16126" width="13.42578125" customWidth="1"/>
    <col min="16127" max="16127" width="15" customWidth="1"/>
    <col min="16128" max="16128" width="14.42578125" customWidth="1"/>
    <col min="16129" max="16129" width="28.42578125" customWidth="1"/>
  </cols>
  <sheetData>
    <row r="1" spans="1:45" ht="32.25" customHeight="1">
      <c r="A1" s="229"/>
      <c r="B1" s="230"/>
      <c r="C1" s="231"/>
      <c r="D1" s="235" t="s">
        <v>19</v>
      </c>
      <c r="E1" s="236"/>
      <c r="F1" s="236"/>
      <c r="G1" s="236"/>
      <c r="H1" s="236"/>
      <c r="I1" s="236"/>
      <c r="J1" s="236"/>
      <c r="K1" s="236"/>
      <c r="L1" s="236"/>
    </row>
    <row r="2" spans="1:45" ht="32.25" customHeight="1" thickBot="1">
      <c r="A2" s="232"/>
      <c r="B2" s="233"/>
      <c r="C2" s="234"/>
      <c r="D2" s="237" t="s">
        <v>18</v>
      </c>
      <c r="E2" s="238"/>
      <c r="F2" s="238"/>
      <c r="G2" s="238"/>
      <c r="H2" s="238"/>
      <c r="I2" s="238"/>
      <c r="J2" s="238"/>
      <c r="K2" s="238"/>
      <c r="L2" s="238"/>
    </row>
    <row r="3" spans="1:45" ht="12.75" customHeight="1" thickBot="1">
      <c r="A3" s="2"/>
      <c r="B3" s="3"/>
      <c r="C3" s="3"/>
      <c r="D3" s="4"/>
      <c r="E3" s="4"/>
      <c r="F3" s="4"/>
      <c r="G3" s="4"/>
      <c r="H3" s="4"/>
      <c r="I3" s="4"/>
      <c r="J3" s="4"/>
      <c r="K3" s="27"/>
      <c r="L3" s="4"/>
    </row>
    <row r="4" spans="1:45" ht="12.75" customHeight="1">
      <c r="A4" s="16" t="s">
        <v>20</v>
      </c>
      <c r="B4" s="239" t="s">
        <v>105</v>
      </c>
      <c r="C4" s="239"/>
      <c r="D4" s="240"/>
      <c r="E4" s="17"/>
      <c r="F4" s="17"/>
      <c r="G4" s="33"/>
      <c r="H4" s="17"/>
      <c r="I4" s="17"/>
      <c r="J4" s="4"/>
      <c r="K4" s="27"/>
      <c r="L4" s="4"/>
    </row>
    <row r="5" spans="1:45" ht="12.75" customHeight="1">
      <c r="A5" s="18" t="s">
        <v>22</v>
      </c>
      <c r="B5" s="241" t="s">
        <v>602</v>
      </c>
      <c r="C5" s="241"/>
      <c r="D5" s="242"/>
      <c r="E5" s="17"/>
      <c r="F5" s="17"/>
      <c r="G5" s="33"/>
      <c r="H5" s="17"/>
      <c r="I5" s="17"/>
      <c r="J5" s="4"/>
      <c r="K5" s="27"/>
      <c r="L5" s="4"/>
    </row>
    <row r="6" spans="1:45" ht="23.25" customHeight="1">
      <c r="A6" s="18" t="s">
        <v>23</v>
      </c>
      <c r="B6" s="241" t="s">
        <v>107</v>
      </c>
      <c r="C6" s="241"/>
      <c r="D6" s="242"/>
      <c r="E6" s="17"/>
      <c r="F6" s="17"/>
      <c r="G6" s="33"/>
      <c r="H6" s="17"/>
      <c r="I6" s="17"/>
      <c r="J6" s="4"/>
      <c r="K6" s="27"/>
      <c r="L6" s="4"/>
    </row>
    <row r="7" spans="1:45" ht="12.75" customHeight="1" thickBot="1">
      <c r="A7" s="19" t="s">
        <v>25</v>
      </c>
      <c r="B7" s="241" t="s">
        <v>602</v>
      </c>
      <c r="C7" s="241"/>
      <c r="D7" s="242"/>
      <c r="E7" s="17"/>
      <c r="F7" s="17"/>
      <c r="G7" s="33"/>
      <c r="H7" s="17"/>
      <c r="I7" s="17"/>
      <c r="J7" s="4"/>
      <c r="K7" s="27"/>
      <c r="L7" s="4"/>
    </row>
    <row r="8" spans="1:45" ht="12.75" customHeight="1" thickBot="1">
      <c r="A8" s="2"/>
      <c r="B8" s="3"/>
      <c r="C8" s="3"/>
      <c r="D8" s="4"/>
      <c r="E8" s="4"/>
      <c r="F8" s="4"/>
      <c r="G8" s="4"/>
      <c r="H8" s="4"/>
      <c r="I8" s="4"/>
      <c r="J8" s="4"/>
      <c r="K8" s="27"/>
      <c r="L8" s="4"/>
    </row>
    <row r="9" spans="1:45" s="1" customFormat="1" ht="15.75" customHeight="1">
      <c r="A9" s="246" t="s">
        <v>0</v>
      </c>
      <c r="B9" s="222" t="s">
        <v>1</v>
      </c>
      <c r="C9" s="222" t="s">
        <v>31</v>
      </c>
      <c r="D9" s="222" t="s">
        <v>2</v>
      </c>
      <c r="E9" s="222" t="s">
        <v>11</v>
      </c>
      <c r="F9" s="222" t="s">
        <v>3</v>
      </c>
      <c r="G9" s="225" t="s">
        <v>4</v>
      </c>
      <c r="H9" s="225"/>
      <c r="I9" s="225"/>
      <c r="J9" s="225"/>
      <c r="K9" s="58"/>
      <c r="L9" s="225" t="s">
        <v>12</v>
      </c>
      <c r="M9" s="225"/>
      <c r="N9" s="225"/>
      <c r="O9" s="225"/>
      <c r="P9" s="217" t="s">
        <v>12</v>
      </c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49" t="s">
        <v>779</v>
      </c>
      <c r="AK9" s="249"/>
      <c r="AL9" s="249" t="s">
        <v>780</v>
      </c>
      <c r="AM9" s="249"/>
      <c r="AN9" s="249" t="s">
        <v>781</v>
      </c>
      <c r="AO9" s="249"/>
      <c r="AP9" s="249" t="s">
        <v>782</v>
      </c>
      <c r="AQ9" s="249"/>
      <c r="AR9" s="249"/>
      <c r="AS9" s="250" t="s">
        <v>783</v>
      </c>
    </row>
    <row r="10" spans="1:45" s="1" customFormat="1" ht="15.75" customHeight="1">
      <c r="A10" s="247"/>
      <c r="B10" s="223"/>
      <c r="C10" s="223"/>
      <c r="D10" s="223"/>
      <c r="E10" s="223"/>
      <c r="F10" s="223"/>
      <c r="G10" s="217" t="s">
        <v>5</v>
      </c>
      <c r="H10" s="217" t="s">
        <v>6</v>
      </c>
      <c r="I10" s="217"/>
      <c r="J10" s="217" t="s">
        <v>7</v>
      </c>
      <c r="K10" s="217" t="s">
        <v>10</v>
      </c>
      <c r="L10" s="130" t="s">
        <v>757</v>
      </c>
      <c r="M10" s="130" t="s">
        <v>758</v>
      </c>
      <c r="N10" s="130" t="s">
        <v>759</v>
      </c>
      <c r="O10" s="130" t="s">
        <v>760</v>
      </c>
      <c r="P10" s="243" t="s">
        <v>13</v>
      </c>
      <c r="Q10" s="244"/>
      <c r="R10" s="244"/>
      <c r="S10" s="245"/>
      <c r="T10" s="243" t="s">
        <v>14</v>
      </c>
      <c r="U10" s="244"/>
      <c r="V10" s="244"/>
      <c r="W10" s="245"/>
      <c r="X10" s="243" t="s">
        <v>15</v>
      </c>
      <c r="Y10" s="244"/>
      <c r="Z10" s="244"/>
      <c r="AA10" s="245"/>
      <c r="AB10" s="217" t="s">
        <v>16</v>
      </c>
      <c r="AC10" s="217"/>
      <c r="AD10" s="217"/>
      <c r="AE10" s="217"/>
      <c r="AF10" s="217" t="s">
        <v>776</v>
      </c>
      <c r="AG10" s="217"/>
      <c r="AH10" s="217"/>
      <c r="AI10" s="217"/>
      <c r="AJ10" s="253" t="s">
        <v>784</v>
      </c>
      <c r="AK10" s="253"/>
      <c r="AL10" s="253" t="s">
        <v>784</v>
      </c>
      <c r="AM10" s="253"/>
      <c r="AN10" s="253" t="s">
        <v>784</v>
      </c>
      <c r="AO10" s="253"/>
      <c r="AP10" s="253" t="s">
        <v>784</v>
      </c>
      <c r="AQ10" s="253"/>
      <c r="AR10" s="253" t="s">
        <v>785</v>
      </c>
      <c r="AS10" s="251"/>
    </row>
    <row r="11" spans="1:45" s="1" customFormat="1" ht="51" customHeight="1">
      <c r="A11" s="248"/>
      <c r="B11" s="224"/>
      <c r="C11" s="224"/>
      <c r="D11" s="224"/>
      <c r="E11" s="224"/>
      <c r="F11" s="224"/>
      <c r="G11" s="228"/>
      <c r="H11" s="59" t="s">
        <v>8</v>
      </c>
      <c r="I11" s="59" t="s">
        <v>9</v>
      </c>
      <c r="J11" s="228"/>
      <c r="K11" s="228"/>
      <c r="L11" s="59" t="s">
        <v>17</v>
      </c>
      <c r="M11" s="59" t="s">
        <v>17</v>
      </c>
      <c r="N11" s="59" t="s">
        <v>17</v>
      </c>
      <c r="O11" s="59" t="s">
        <v>17</v>
      </c>
      <c r="P11" s="135" t="s">
        <v>17</v>
      </c>
      <c r="Q11" s="135" t="s">
        <v>773</v>
      </c>
      <c r="R11" s="138" t="s">
        <v>774</v>
      </c>
      <c r="S11" s="138" t="s">
        <v>775</v>
      </c>
      <c r="T11" s="135" t="s">
        <v>17</v>
      </c>
      <c r="U11" s="135" t="s">
        <v>773</v>
      </c>
      <c r="V11" s="138" t="s">
        <v>774</v>
      </c>
      <c r="W11" s="138" t="s">
        <v>775</v>
      </c>
      <c r="X11" s="135" t="s">
        <v>17</v>
      </c>
      <c r="Y11" s="135" t="s">
        <v>773</v>
      </c>
      <c r="Z11" s="138" t="s">
        <v>774</v>
      </c>
      <c r="AA11" s="138" t="s">
        <v>775</v>
      </c>
      <c r="AB11" s="135" t="s">
        <v>17</v>
      </c>
      <c r="AC11" s="135" t="s">
        <v>773</v>
      </c>
      <c r="AD11" s="138" t="s">
        <v>774</v>
      </c>
      <c r="AE11" s="138" t="s">
        <v>775</v>
      </c>
      <c r="AF11" s="135" t="s">
        <v>17</v>
      </c>
      <c r="AG11" s="135" t="s">
        <v>777</v>
      </c>
      <c r="AH11" s="135" t="s">
        <v>778</v>
      </c>
      <c r="AI11" s="140" t="s">
        <v>775</v>
      </c>
      <c r="AJ11" s="141" t="s">
        <v>8</v>
      </c>
      <c r="AK11" s="141" t="s">
        <v>9</v>
      </c>
      <c r="AL11" s="141" t="s">
        <v>8</v>
      </c>
      <c r="AM11" s="141" t="s">
        <v>9</v>
      </c>
      <c r="AN11" s="141" t="s">
        <v>8</v>
      </c>
      <c r="AO11" s="141" t="s">
        <v>9</v>
      </c>
      <c r="AP11" s="141" t="s">
        <v>8</v>
      </c>
      <c r="AQ11" s="141" t="s">
        <v>9</v>
      </c>
      <c r="AR11" s="254"/>
      <c r="AS11" s="252"/>
    </row>
    <row r="12" spans="1:45" ht="45.75" hidden="1" customHeight="1">
      <c r="A12" s="215" t="s">
        <v>29</v>
      </c>
      <c r="B12" s="215" t="s">
        <v>30</v>
      </c>
      <c r="C12" s="215" t="s">
        <v>35</v>
      </c>
      <c r="D12" s="218" t="s">
        <v>36</v>
      </c>
      <c r="E12" s="269" t="s">
        <v>214</v>
      </c>
      <c r="F12" s="89" t="s">
        <v>309</v>
      </c>
      <c r="G12" s="13" t="s">
        <v>506</v>
      </c>
      <c r="H12" s="13" t="s">
        <v>215</v>
      </c>
      <c r="I12" s="13" t="s">
        <v>198</v>
      </c>
      <c r="J12" s="13" t="s">
        <v>69</v>
      </c>
      <c r="K12" s="13" t="s">
        <v>216</v>
      </c>
      <c r="L12" s="88">
        <v>1</v>
      </c>
      <c r="M12" s="11"/>
      <c r="N12" s="11"/>
      <c r="O12" s="11"/>
      <c r="P12" s="35">
        <f>+L12</f>
        <v>1</v>
      </c>
      <c r="Q12" s="139">
        <f>IF(ISERROR(AJ12/AK12),0,AJ12/AK12)</f>
        <v>1</v>
      </c>
      <c r="R12" s="139">
        <f>IF(ISERROR(Q12/P12),0,(Q12/P12))</f>
        <v>1</v>
      </c>
      <c r="S12" s="139">
        <f>IF(R12&gt;=100%,100%,IF(R12=R12,R12))</f>
        <v>1</v>
      </c>
      <c r="T12" s="11">
        <f>+M12</f>
        <v>0</v>
      </c>
      <c r="U12" s="139"/>
      <c r="V12" s="139"/>
      <c r="W12" s="139"/>
      <c r="X12" s="11">
        <f>+N12</f>
        <v>0</v>
      </c>
      <c r="Y12" s="139"/>
      <c r="Z12" s="139"/>
      <c r="AA12" s="139"/>
      <c r="AB12" s="11">
        <f>+O12</f>
        <v>0</v>
      </c>
      <c r="AC12" s="139"/>
      <c r="AD12" s="139"/>
      <c r="AE12" s="139"/>
      <c r="AF12" s="11">
        <v>1</v>
      </c>
      <c r="AG12" s="139">
        <f>+AVERAGE(Q12,U12,Y12,AC12)</f>
        <v>1</v>
      </c>
      <c r="AH12" s="139">
        <f>IF(ISERROR(AG12/AF12),0,(AG12/AF12))</f>
        <v>1</v>
      </c>
      <c r="AI12" s="139">
        <f>IF(AH12&gt;=100%,100%,IF(AH12=AH12,AH12))</f>
        <v>1</v>
      </c>
      <c r="AJ12" s="136">
        <v>1</v>
      </c>
      <c r="AK12" s="136">
        <v>1</v>
      </c>
      <c r="AL12" s="136"/>
      <c r="AM12" s="136"/>
      <c r="AN12" s="180"/>
      <c r="AO12" s="180"/>
      <c r="AP12" s="136"/>
      <c r="AQ12" s="136"/>
      <c r="AR12" s="136"/>
      <c r="AS12" s="136"/>
    </row>
    <row r="13" spans="1:45" ht="173.25" customHeight="1">
      <c r="A13" s="215"/>
      <c r="B13" s="215"/>
      <c r="C13" s="215"/>
      <c r="D13" s="218"/>
      <c r="E13" s="269"/>
      <c r="F13" s="89" t="s">
        <v>310</v>
      </c>
      <c r="G13" s="13" t="s">
        <v>217</v>
      </c>
      <c r="H13" s="13" t="s">
        <v>218</v>
      </c>
      <c r="I13" s="13" t="s">
        <v>219</v>
      </c>
      <c r="J13" s="13" t="s">
        <v>69</v>
      </c>
      <c r="K13" s="13" t="s">
        <v>220</v>
      </c>
      <c r="L13" s="11"/>
      <c r="M13" s="11">
        <v>1</v>
      </c>
      <c r="N13" s="11">
        <v>1</v>
      </c>
      <c r="O13" s="11">
        <v>1</v>
      </c>
      <c r="P13" s="35">
        <f t="shared" ref="P13:P17" si="0">+L13</f>
        <v>0</v>
      </c>
      <c r="Q13" s="139"/>
      <c r="R13" s="139"/>
      <c r="S13" s="139"/>
      <c r="T13" s="11">
        <f t="shared" ref="T13:T17" si="1">+M13</f>
        <v>1</v>
      </c>
      <c r="U13" s="139">
        <f t="shared" ref="U13:U17" si="2">IF(ISERROR(AL13/AM13),0,AL13/AM13)</f>
        <v>1</v>
      </c>
      <c r="V13" s="139">
        <f t="shared" ref="V13:V17" si="3">IF(ISERROR(U13/T13),0,(U13/T13))</f>
        <v>1</v>
      </c>
      <c r="W13" s="139">
        <f t="shared" ref="W13:W17" si="4">IF(V13&gt;=100%,100%,IF(V13=V13,V13))</f>
        <v>1</v>
      </c>
      <c r="X13" s="11">
        <f t="shared" ref="X13:X17" si="5">+N13</f>
        <v>1</v>
      </c>
      <c r="Y13" s="139">
        <f t="shared" ref="Y13:Y17" si="6">IF(ISERROR(AN13/AO13),0,AN13/AO13)</f>
        <v>1</v>
      </c>
      <c r="Z13" s="139">
        <f t="shared" ref="Z13:Z17" si="7">IF(ISERROR(Y13/X13),0,(Y13/X13))</f>
        <v>1</v>
      </c>
      <c r="AA13" s="139">
        <f t="shared" ref="AA13:AA17" si="8">IF(Z13&gt;=100%,100%,IF(Z13=Z13,Z13))</f>
        <v>1</v>
      </c>
      <c r="AB13" s="11">
        <f t="shared" ref="AB13:AB17" si="9">+O13</f>
        <v>1</v>
      </c>
      <c r="AC13" s="139">
        <f t="shared" ref="AC13:AC17" si="10">IF(ISERROR(AP13/AQ13),0,AP13/AQ13)</f>
        <v>0</v>
      </c>
      <c r="AD13" s="139">
        <f t="shared" ref="AD13:AD17" si="11">IF(ISERROR(AC13/AB13),0,(AC13/AB13))</f>
        <v>0</v>
      </c>
      <c r="AE13" s="139">
        <f t="shared" ref="AE13:AE17" si="12">IF(AD13&gt;=100%,100%,IF(AD13=AD13,AD13))</f>
        <v>0</v>
      </c>
      <c r="AF13" s="11">
        <v>1</v>
      </c>
      <c r="AG13" s="139">
        <f t="shared" ref="AG13:AG17" si="13">+AVERAGE(Q13,U13,Y13,AC13)</f>
        <v>0.66666666666666663</v>
      </c>
      <c r="AH13" s="139">
        <f t="shared" ref="AH13:AH17" si="14">IF(ISERROR(AG13/AF13),0,(AG13/AF13))</f>
        <v>0.66666666666666663</v>
      </c>
      <c r="AI13" s="139">
        <f t="shared" ref="AI13:AI17" si="15">IF(AH13&gt;=100%,100%,IF(AH13=AH13,AH13))</f>
        <v>0.66666666666666663</v>
      </c>
      <c r="AJ13" s="136"/>
      <c r="AK13" s="136"/>
      <c r="AL13" s="136">
        <v>1</v>
      </c>
      <c r="AM13" s="136">
        <v>1</v>
      </c>
      <c r="AN13" s="186">
        <v>1</v>
      </c>
      <c r="AO13" s="186">
        <v>1</v>
      </c>
      <c r="AP13" s="136"/>
      <c r="AQ13" s="136"/>
      <c r="AR13" s="136"/>
      <c r="AS13" s="136"/>
    </row>
    <row r="14" spans="1:45" ht="213" customHeight="1">
      <c r="A14" s="215"/>
      <c r="B14" s="215"/>
      <c r="C14" s="215"/>
      <c r="D14" s="218"/>
      <c r="E14" s="118" t="s">
        <v>653</v>
      </c>
      <c r="F14" s="89" t="s">
        <v>654</v>
      </c>
      <c r="G14" s="13" t="s">
        <v>655</v>
      </c>
      <c r="H14" s="13" t="s">
        <v>804</v>
      </c>
      <c r="I14" s="13" t="s">
        <v>656</v>
      </c>
      <c r="J14" s="13" t="s">
        <v>51</v>
      </c>
      <c r="K14" s="13" t="s">
        <v>657</v>
      </c>
      <c r="L14" s="11"/>
      <c r="M14" s="11">
        <v>0.9</v>
      </c>
      <c r="N14" s="11">
        <v>0.9</v>
      </c>
      <c r="O14" s="11">
        <v>0.9</v>
      </c>
      <c r="P14" s="35">
        <f t="shared" si="0"/>
        <v>0</v>
      </c>
      <c r="Q14" s="139"/>
      <c r="R14" s="139"/>
      <c r="S14" s="139"/>
      <c r="T14" s="11">
        <f t="shared" si="1"/>
        <v>0.9</v>
      </c>
      <c r="U14" s="139">
        <f t="shared" si="2"/>
        <v>0.9</v>
      </c>
      <c r="V14" s="139">
        <f t="shared" si="3"/>
        <v>1</v>
      </c>
      <c r="W14" s="139">
        <f t="shared" si="4"/>
        <v>1</v>
      </c>
      <c r="X14" s="11">
        <f t="shared" si="5"/>
        <v>0.9</v>
      </c>
      <c r="Y14" s="139">
        <f t="shared" si="6"/>
        <v>1</v>
      </c>
      <c r="Z14" s="139">
        <f t="shared" si="7"/>
        <v>1.1111111111111112</v>
      </c>
      <c r="AA14" s="139">
        <f t="shared" si="8"/>
        <v>1</v>
      </c>
      <c r="AB14" s="11">
        <f t="shared" si="9"/>
        <v>0.9</v>
      </c>
      <c r="AC14" s="139">
        <f t="shared" si="10"/>
        <v>0</v>
      </c>
      <c r="AD14" s="139">
        <f t="shared" si="11"/>
        <v>0</v>
      </c>
      <c r="AE14" s="139">
        <f t="shared" si="12"/>
        <v>0</v>
      </c>
      <c r="AF14" s="11">
        <v>0.9</v>
      </c>
      <c r="AG14" s="139">
        <f t="shared" si="13"/>
        <v>0.6333333333333333</v>
      </c>
      <c r="AH14" s="139">
        <f t="shared" si="14"/>
        <v>0.70370370370370361</v>
      </c>
      <c r="AI14" s="139">
        <f t="shared" si="15"/>
        <v>0.70370370370370361</v>
      </c>
      <c r="AJ14" s="136"/>
      <c r="AK14" s="136"/>
      <c r="AL14" s="117">
        <v>9</v>
      </c>
      <c r="AM14" s="117">
        <v>10</v>
      </c>
      <c r="AN14" s="186">
        <v>6</v>
      </c>
      <c r="AO14" s="186">
        <v>6</v>
      </c>
      <c r="AP14" s="136"/>
      <c r="AQ14" s="136"/>
      <c r="AR14" s="136"/>
      <c r="AS14" s="136"/>
    </row>
    <row r="15" spans="1:45" ht="109.5" customHeight="1">
      <c r="A15" s="215"/>
      <c r="B15" s="215"/>
      <c r="C15" s="215"/>
      <c r="D15" s="218"/>
      <c r="E15" s="89" t="s">
        <v>311</v>
      </c>
      <c r="F15" s="89" t="s">
        <v>312</v>
      </c>
      <c r="G15" s="13" t="s">
        <v>221</v>
      </c>
      <c r="H15" s="13" t="s">
        <v>507</v>
      </c>
      <c r="I15" s="13" t="s">
        <v>508</v>
      </c>
      <c r="J15" s="13" t="s">
        <v>69</v>
      </c>
      <c r="K15" s="13" t="s">
        <v>509</v>
      </c>
      <c r="L15" s="11">
        <v>0.9</v>
      </c>
      <c r="M15" s="11">
        <v>0.9</v>
      </c>
      <c r="N15" s="11">
        <v>0.9</v>
      </c>
      <c r="O15" s="11">
        <v>0.9</v>
      </c>
      <c r="P15" s="35">
        <f t="shared" si="0"/>
        <v>0.9</v>
      </c>
      <c r="Q15" s="139">
        <f t="shared" ref="Q15:Q17" si="16">IF(ISERROR(AJ15/AK15),0,AJ15/AK15)</f>
        <v>1</v>
      </c>
      <c r="R15" s="139">
        <f t="shared" ref="R15:R17" si="17">IF(ISERROR(Q15/P15),0,(Q15/P15))</f>
        <v>1.1111111111111112</v>
      </c>
      <c r="S15" s="139">
        <f t="shared" ref="S15:S17" si="18">IF(R15&gt;=100%,100%,IF(R15=R15,R15))</f>
        <v>1</v>
      </c>
      <c r="T15" s="11">
        <f t="shared" si="1"/>
        <v>0.9</v>
      </c>
      <c r="U15" s="139">
        <f t="shared" si="2"/>
        <v>1</v>
      </c>
      <c r="V15" s="139">
        <f t="shared" si="3"/>
        <v>1.1111111111111112</v>
      </c>
      <c r="W15" s="139">
        <f t="shared" si="4"/>
        <v>1</v>
      </c>
      <c r="X15" s="11">
        <f t="shared" si="5"/>
        <v>0.9</v>
      </c>
      <c r="Y15" s="139">
        <f t="shared" si="6"/>
        <v>1</v>
      </c>
      <c r="Z15" s="139">
        <f t="shared" si="7"/>
        <v>1.1111111111111112</v>
      </c>
      <c r="AA15" s="139">
        <f t="shared" si="8"/>
        <v>1</v>
      </c>
      <c r="AB15" s="11">
        <f t="shared" si="9"/>
        <v>0.9</v>
      </c>
      <c r="AC15" s="139">
        <f t="shared" si="10"/>
        <v>0</v>
      </c>
      <c r="AD15" s="139">
        <f t="shared" si="11"/>
        <v>0</v>
      </c>
      <c r="AE15" s="139">
        <f t="shared" si="12"/>
        <v>0</v>
      </c>
      <c r="AF15" s="11">
        <f t="shared" ref="AF15:AF17" si="19">+P15</f>
        <v>0.9</v>
      </c>
      <c r="AG15" s="139">
        <f t="shared" si="13"/>
        <v>0.75</v>
      </c>
      <c r="AH15" s="139">
        <f t="shared" si="14"/>
        <v>0.83333333333333326</v>
      </c>
      <c r="AI15" s="139">
        <f t="shared" si="15"/>
        <v>0.83333333333333326</v>
      </c>
      <c r="AJ15" s="136">
        <v>2</v>
      </c>
      <c r="AK15" s="136">
        <v>2</v>
      </c>
      <c r="AL15" s="136">
        <v>8</v>
      </c>
      <c r="AM15" s="136">
        <v>8</v>
      </c>
      <c r="AN15" s="186">
        <v>71</v>
      </c>
      <c r="AO15" s="186">
        <v>71</v>
      </c>
      <c r="AP15" s="136"/>
      <c r="AQ15" s="136"/>
      <c r="AR15" s="136"/>
      <c r="AS15" s="136"/>
    </row>
    <row r="16" spans="1:45" ht="375.75" customHeight="1">
      <c r="A16" s="215"/>
      <c r="B16" s="215"/>
      <c r="C16" s="215"/>
      <c r="D16" s="218"/>
      <c r="E16" s="89" t="s">
        <v>222</v>
      </c>
      <c r="F16" s="89" t="s">
        <v>223</v>
      </c>
      <c r="G16" s="13" t="s">
        <v>128</v>
      </c>
      <c r="H16" s="13" t="s">
        <v>224</v>
      </c>
      <c r="I16" s="13" t="s">
        <v>130</v>
      </c>
      <c r="J16" s="13" t="s">
        <v>69</v>
      </c>
      <c r="K16" s="13" t="s">
        <v>225</v>
      </c>
      <c r="L16" s="11">
        <v>0.9</v>
      </c>
      <c r="M16" s="11">
        <v>0.9</v>
      </c>
      <c r="N16" s="11">
        <v>0.9</v>
      </c>
      <c r="O16" s="11">
        <v>0.9</v>
      </c>
      <c r="P16" s="35">
        <f t="shared" si="0"/>
        <v>0.9</v>
      </c>
      <c r="Q16" s="139">
        <f t="shared" si="16"/>
        <v>1</v>
      </c>
      <c r="R16" s="139">
        <f t="shared" si="17"/>
        <v>1.1111111111111112</v>
      </c>
      <c r="S16" s="139">
        <f t="shared" si="18"/>
        <v>1</v>
      </c>
      <c r="T16" s="11">
        <f t="shared" si="1"/>
        <v>0.9</v>
      </c>
      <c r="U16" s="139">
        <f t="shared" si="2"/>
        <v>1</v>
      </c>
      <c r="V16" s="139">
        <f t="shared" si="3"/>
        <v>1.1111111111111112</v>
      </c>
      <c r="W16" s="139">
        <f t="shared" si="4"/>
        <v>1</v>
      </c>
      <c r="X16" s="11">
        <f t="shared" si="5"/>
        <v>0.9</v>
      </c>
      <c r="Y16" s="139">
        <f t="shared" si="6"/>
        <v>0.92647058823529416</v>
      </c>
      <c r="Z16" s="139">
        <f t="shared" si="7"/>
        <v>1.0294117647058825</v>
      </c>
      <c r="AA16" s="139">
        <f t="shared" si="8"/>
        <v>1</v>
      </c>
      <c r="AB16" s="11">
        <f t="shared" si="9"/>
        <v>0.9</v>
      </c>
      <c r="AC16" s="139">
        <f t="shared" si="10"/>
        <v>0</v>
      </c>
      <c r="AD16" s="139">
        <f t="shared" si="11"/>
        <v>0</v>
      </c>
      <c r="AE16" s="139">
        <f t="shared" si="12"/>
        <v>0</v>
      </c>
      <c r="AF16" s="11">
        <f t="shared" si="19"/>
        <v>0.9</v>
      </c>
      <c r="AG16" s="139">
        <f t="shared" si="13"/>
        <v>0.73161764705882359</v>
      </c>
      <c r="AH16" s="139">
        <f t="shared" si="14"/>
        <v>0.81290849673202614</v>
      </c>
      <c r="AI16" s="139">
        <f t="shared" si="15"/>
        <v>0.81290849673202614</v>
      </c>
      <c r="AJ16" s="136">
        <v>2</v>
      </c>
      <c r="AK16" s="136">
        <v>2</v>
      </c>
      <c r="AL16" s="136">
        <v>55</v>
      </c>
      <c r="AM16" s="136">
        <v>55</v>
      </c>
      <c r="AN16" s="186">
        <v>63</v>
      </c>
      <c r="AO16" s="186">
        <v>68</v>
      </c>
      <c r="AP16" s="136"/>
      <c r="AQ16" s="136"/>
      <c r="AR16" s="136"/>
      <c r="AS16" s="136"/>
    </row>
    <row r="17" spans="1:45" ht="168" customHeight="1">
      <c r="A17" s="215"/>
      <c r="B17" s="215"/>
      <c r="C17" s="215"/>
      <c r="D17" s="218"/>
      <c r="E17" s="45" t="s">
        <v>64</v>
      </c>
      <c r="F17" s="46" t="s">
        <v>65</v>
      </c>
      <c r="G17" s="47" t="s">
        <v>177</v>
      </c>
      <c r="H17" s="48" t="s">
        <v>185</v>
      </c>
      <c r="I17" s="48" t="s">
        <v>285</v>
      </c>
      <c r="J17" s="38" t="s">
        <v>37</v>
      </c>
      <c r="K17" s="64" t="s">
        <v>150</v>
      </c>
      <c r="L17" s="11">
        <v>0.9</v>
      </c>
      <c r="M17" s="11">
        <f>+L17</f>
        <v>0.9</v>
      </c>
      <c r="N17" s="11">
        <f>+L17</f>
        <v>0.9</v>
      </c>
      <c r="O17" s="11">
        <f>+L17</f>
        <v>0.9</v>
      </c>
      <c r="P17" s="35">
        <f t="shared" si="0"/>
        <v>0.9</v>
      </c>
      <c r="Q17" s="139">
        <f t="shared" si="16"/>
        <v>1</v>
      </c>
      <c r="R17" s="139">
        <f t="shared" si="17"/>
        <v>1.1111111111111112</v>
      </c>
      <c r="S17" s="139">
        <f t="shared" si="18"/>
        <v>1</v>
      </c>
      <c r="T17" s="11">
        <f t="shared" si="1"/>
        <v>0.9</v>
      </c>
      <c r="U17" s="139">
        <f t="shared" si="2"/>
        <v>1</v>
      </c>
      <c r="V17" s="139">
        <f t="shared" si="3"/>
        <v>1.1111111111111112</v>
      </c>
      <c r="W17" s="139">
        <f t="shared" si="4"/>
        <v>1</v>
      </c>
      <c r="X17" s="11">
        <f t="shared" si="5"/>
        <v>0.9</v>
      </c>
      <c r="Y17" s="139">
        <f t="shared" si="6"/>
        <v>1</v>
      </c>
      <c r="Z17" s="139">
        <f t="shared" si="7"/>
        <v>1.1111111111111112</v>
      </c>
      <c r="AA17" s="139">
        <f t="shared" si="8"/>
        <v>1</v>
      </c>
      <c r="AB17" s="11">
        <f t="shared" si="9"/>
        <v>0.9</v>
      </c>
      <c r="AC17" s="139">
        <f t="shared" si="10"/>
        <v>0</v>
      </c>
      <c r="AD17" s="139">
        <f t="shared" si="11"/>
        <v>0</v>
      </c>
      <c r="AE17" s="139">
        <f t="shared" si="12"/>
        <v>0</v>
      </c>
      <c r="AF17" s="11">
        <f t="shared" si="19"/>
        <v>0.9</v>
      </c>
      <c r="AG17" s="139">
        <f t="shared" si="13"/>
        <v>0.75</v>
      </c>
      <c r="AH17" s="139">
        <f t="shared" si="14"/>
        <v>0.83333333333333326</v>
      </c>
      <c r="AI17" s="139">
        <f t="shared" si="15"/>
        <v>0.83333333333333326</v>
      </c>
      <c r="AJ17" s="136">
        <v>1</v>
      </c>
      <c r="AK17" s="136">
        <v>1</v>
      </c>
      <c r="AL17" s="136">
        <v>4</v>
      </c>
      <c r="AM17" s="136">
        <v>4</v>
      </c>
      <c r="AN17" s="186">
        <v>13</v>
      </c>
      <c r="AO17" s="186">
        <v>13</v>
      </c>
      <c r="AP17" s="136"/>
      <c r="AQ17" s="136"/>
      <c r="AR17" s="136"/>
      <c r="AS17" s="136"/>
    </row>
    <row r="18" spans="1:45" ht="21">
      <c r="W18" s="172">
        <f>+AVERAGE(W12:W17)</f>
        <v>1</v>
      </c>
      <c r="AA18" s="172">
        <f>+AVERAGE(AA12:AA17)</f>
        <v>1</v>
      </c>
    </row>
  </sheetData>
  <protectedRanges>
    <protectedRange sqref="AP12:AS17 AJ12:AM17" name="Rango1"/>
    <protectedRange sqref="AN12:AO12" name="Rango1_6"/>
    <protectedRange sqref="AN13:AO13" name="Rango1_1_2"/>
    <protectedRange sqref="AN14:AO14" name="Rango1_2_1"/>
    <protectedRange sqref="AN15:AO15" name="Rango1_3_1"/>
    <protectedRange sqref="AN16:AO16" name="Rango1_4_1"/>
    <protectedRange sqref="AN17:AO17" name="Rango1_5_1"/>
  </protectedRanges>
  <autoFilter ref="A11:AS18">
    <filterColumn colId="26">
      <customFilters>
        <customFilter operator="notEqual" val=" "/>
      </customFilters>
    </filterColumn>
  </autoFilter>
  <mergeCells count="40">
    <mergeCell ref="AS9:AS11"/>
    <mergeCell ref="P10:S10"/>
    <mergeCell ref="T10:W10"/>
    <mergeCell ref="X10:AA10"/>
    <mergeCell ref="AB10:AE10"/>
    <mergeCell ref="AF10:AI10"/>
    <mergeCell ref="AJ10:AK10"/>
    <mergeCell ref="AL10:AM10"/>
    <mergeCell ref="AN10:AO10"/>
    <mergeCell ref="AP10:AQ10"/>
    <mergeCell ref="AR10:AR11"/>
    <mergeCell ref="P9:AI9"/>
    <mergeCell ref="AJ9:AK9"/>
    <mergeCell ref="AL9:AM9"/>
    <mergeCell ref="AN9:AO9"/>
    <mergeCell ref="AP9:AR9"/>
    <mergeCell ref="C12:C17"/>
    <mergeCell ref="A12:A17"/>
    <mergeCell ref="B12:B17"/>
    <mergeCell ref="E12:E13"/>
    <mergeCell ref="D12:D17"/>
    <mergeCell ref="L9:O9"/>
    <mergeCell ref="G10:G11"/>
    <mergeCell ref="H10:I10"/>
    <mergeCell ref="J10:J11"/>
    <mergeCell ref="K10:K11"/>
    <mergeCell ref="E9:E11"/>
    <mergeCell ref="F9:F11"/>
    <mergeCell ref="G9:J9"/>
    <mergeCell ref="A1:C2"/>
    <mergeCell ref="D1:L1"/>
    <mergeCell ref="D2:L2"/>
    <mergeCell ref="B4:D4"/>
    <mergeCell ref="B5:D5"/>
    <mergeCell ref="B6:D6"/>
    <mergeCell ref="B7:D7"/>
    <mergeCell ref="A9:A11"/>
    <mergeCell ref="B9:B11"/>
    <mergeCell ref="C9:C11"/>
    <mergeCell ref="D9:D11"/>
  </mergeCells>
  <conditionalFormatting sqref="Q12:S17">
    <cfRule type="cellIs" dxfId="362" priority="109" stopIfTrue="1" operator="lessThanOrEqual">
      <formula>0.49</formula>
    </cfRule>
    <cfRule type="cellIs" dxfId="361" priority="110" stopIfTrue="1" operator="between">
      <formula>0.5</formula>
      <formula>0.79</formula>
    </cfRule>
    <cfRule type="cellIs" dxfId="360" priority="111" stopIfTrue="1" operator="greaterThanOrEqual">
      <formula>0.8</formula>
    </cfRule>
  </conditionalFormatting>
  <conditionalFormatting sqref="R12:S17">
    <cfRule type="cellIs" dxfId="359" priority="106" stopIfTrue="1" operator="lessThanOrEqual">
      <formula>$N$28</formula>
    </cfRule>
    <cfRule type="cellIs" dxfId="358" priority="107" stopIfTrue="1" operator="between">
      <formula>$L$28</formula>
      <formula>$M$28</formula>
    </cfRule>
    <cfRule type="cellIs" dxfId="357" priority="108" stopIfTrue="1" operator="greaterThanOrEqual">
      <formula>$K$28</formula>
    </cfRule>
  </conditionalFormatting>
  <conditionalFormatting sqref="U12:W17">
    <cfRule type="cellIs" dxfId="356" priority="103" stopIfTrue="1" operator="lessThanOrEqual">
      <formula>0.49</formula>
    </cfRule>
    <cfRule type="cellIs" dxfId="355" priority="104" stopIfTrue="1" operator="between">
      <formula>0.5</formula>
      <formula>0.79</formula>
    </cfRule>
    <cfRule type="cellIs" dxfId="354" priority="105" stopIfTrue="1" operator="greaterThanOrEqual">
      <formula>0.8</formula>
    </cfRule>
  </conditionalFormatting>
  <conditionalFormatting sqref="V12:W17">
    <cfRule type="cellIs" dxfId="353" priority="100" stopIfTrue="1" operator="lessThanOrEqual">
      <formula>$N$28</formula>
    </cfRule>
    <cfRule type="cellIs" dxfId="352" priority="101" stopIfTrue="1" operator="between">
      <formula>$L$28</formula>
      <formula>$M$28</formula>
    </cfRule>
    <cfRule type="cellIs" dxfId="351" priority="102" stopIfTrue="1" operator="greaterThanOrEqual">
      <formula>$K$28</formula>
    </cfRule>
  </conditionalFormatting>
  <conditionalFormatting sqref="Y12:AA17">
    <cfRule type="cellIs" dxfId="350" priority="97" stopIfTrue="1" operator="lessThanOrEqual">
      <formula>0.49</formula>
    </cfRule>
    <cfRule type="cellIs" dxfId="349" priority="98" stopIfTrue="1" operator="between">
      <formula>0.5</formula>
      <formula>0.79</formula>
    </cfRule>
    <cfRule type="cellIs" dxfId="348" priority="99" stopIfTrue="1" operator="greaterThanOrEqual">
      <formula>0.8</formula>
    </cfRule>
  </conditionalFormatting>
  <conditionalFormatting sqref="Z12:AA17">
    <cfRule type="cellIs" dxfId="347" priority="94" stopIfTrue="1" operator="lessThanOrEqual">
      <formula>$N$28</formula>
    </cfRule>
    <cfRule type="cellIs" dxfId="346" priority="95" stopIfTrue="1" operator="between">
      <formula>$L$28</formula>
      <formula>$M$28</formula>
    </cfRule>
    <cfRule type="cellIs" dxfId="345" priority="96" stopIfTrue="1" operator="greaterThanOrEqual">
      <formula>$K$28</formula>
    </cfRule>
  </conditionalFormatting>
  <conditionalFormatting sqref="AG12:AH17">
    <cfRule type="cellIs" dxfId="344" priority="91" stopIfTrue="1" operator="lessThanOrEqual">
      <formula>0.49</formula>
    </cfRule>
    <cfRule type="cellIs" dxfId="343" priority="92" stopIfTrue="1" operator="between">
      <formula>0.5</formula>
      <formula>0.79</formula>
    </cfRule>
    <cfRule type="cellIs" dxfId="342" priority="93" stopIfTrue="1" operator="greaterThanOrEqual">
      <formula>0.8</formula>
    </cfRule>
  </conditionalFormatting>
  <conditionalFormatting sqref="AH12:AI17">
    <cfRule type="cellIs" dxfId="341" priority="88" stopIfTrue="1" operator="lessThanOrEqual">
      <formula>$N$28</formula>
    </cfRule>
    <cfRule type="cellIs" dxfId="340" priority="89" stopIfTrue="1" operator="between">
      <formula>$L$28</formula>
      <formula>$M$28</formula>
    </cfRule>
    <cfRule type="cellIs" dxfId="339" priority="90" stopIfTrue="1" operator="greaterThanOrEqual">
      <formula>$K$28</formula>
    </cfRule>
  </conditionalFormatting>
  <conditionalFormatting sqref="AI12:AI17">
    <cfRule type="cellIs" dxfId="338" priority="85" stopIfTrue="1" operator="lessThanOrEqual">
      <formula>0.49</formula>
    </cfRule>
    <cfRule type="cellIs" dxfId="337" priority="86" stopIfTrue="1" operator="between">
      <formula>0.5</formula>
      <formula>0.79</formula>
    </cfRule>
    <cfRule type="cellIs" dxfId="336" priority="87" stopIfTrue="1" operator="greaterThanOrEqual">
      <formula>0.8</formula>
    </cfRule>
  </conditionalFormatting>
  <conditionalFormatting sqref="AC12:AE17">
    <cfRule type="cellIs" dxfId="335" priority="22" stopIfTrue="1" operator="lessThanOrEqual">
      <formula>0.49</formula>
    </cfRule>
    <cfRule type="cellIs" dxfId="334" priority="23" stopIfTrue="1" operator="between">
      <formula>0.5</formula>
      <formula>0.79</formula>
    </cfRule>
    <cfRule type="cellIs" dxfId="333" priority="24" stopIfTrue="1" operator="greaterThanOrEqual">
      <formula>0.8</formula>
    </cfRule>
  </conditionalFormatting>
  <conditionalFormatting sqref="AD12:AE17">
    <cfRule type="cellIs" dxfId="332" priority="19" stopIfTrue="1" operator="lessThanOrEqual">
      <formula>$N$28</formula>
    </cfRule>
    <cfRule type="cellIs" dxfId="331" priority="20" stopIfTrue="1" operator="between">
      <formula>$L$28</formula>
      <formula>$M$28</formula>
    </cfRule>
    <cfRule type="cellIs" dxfId="330" priority="21" stopIfTrue="1" operator="greaterThanOrEqual">
      <formula>$K$28</formula>
    </cfRule>
  </conditionalFormatting>
  <pageMargins left="0.7" right="0.7" top="0.75" bottom="0.75" header="0.3" footer="0.3"/>
  <pageSetup scale="13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S26"/>
  <sheetViews>
    <sheetView topLeftCell="AD1" zoomScale="69" zoomScaleNormal="69" workbookViewId="0">
      <selection activeCell="AM13" sqref="AM13"/>
    </sheetView>
  </sheetViews>
  <sheetFormatPr baseColWidth="10" defaultRowHeight="15"/>
  <cols>
    <col min="1" max="1" width="19.7109375" customWidth="1"/>
    <col min="2" max="2" width="18.42578125" customWidth="1"/>
    <col min="3" max="3" width="15.85546875" customWidth="1"/>
    <col min="4" max="4" width="25" customWidth="1"/>
    <col min="5" max="5" width="31" customWidth="1"/>
    <col min="6" max="6" width="28.85546875" customWidth="1"/>
    <col min="7" max="7" width="18.5703125" customWidth="1"/>
    <col min="8" max="9" width="37.85546875" customWidth="1"/>
    <col min="10" max="10" width="11.42578125" customWidth="1"/>
    <col min="11" max="11" width="16.5703125" customWidth="1"/>
    <col min="12" max="15" width="7.85546875" customWidth="1"/>
    <col min="16" max="35" width="11.42578125" customWidth="1"/>
    <col min="36" max="45" width="23.5703125" customWidth="1"/>
  </cols>
  <sheetData>
    <row r="1" spans="1:45" ht="32.25" customHeight="1">
      <c r="A1" s="229"/>
      <c r="B1" s="230"/>
      <c r="C1" s="231"/>
      <c r="D1" s="235" t="s">
        <v>19</v>
      </c>
      <c r="E1" s="236"/>
      <c r="F1" s="236"/>
      <c r="G1" s="236"/>
      <c r="H1" s="236"/>
      <c r="I1" s="236"/>
      <c r="J1" s="236"/>
      <c r="K1" s="236"/>
      <c r="L1" s="236"/>
    </row>
    <row r="2" spans="1:45" ht="32.25" customHeight="1" thickBot="1">
      <c r="A2" s="232"/>
      <c r="B2" s="233"/>
      <c r="C2" s="234"/>
      <c r="D2" s="237" t="s">
        <v>18</v>
      </c>
      <c r="E2" s="238"/>
      <c r="F2" s="238"/>
      <c r="G2" s="238"/>
      <c r="H2" s="238"/>
      <c r="I2" s="238"/>
      <c r="J2" s="238"/>
      <c r="K2" s="238"/>
      <c r="L2" s="238"/>
    </row>
    <row r="3" spans="1:45" ht="12.75" customHeight="1" thickBot="1">
      <c r="A3" s="2"/>
      <c r="B3" s="3"/>
      <c r="C3" s="3"/>
      <c r="D3" s="4"/>
      <c r="E3" s="4"/>
      <c r="F3" s="4"/>
      <c r="G3" s="4"/>
      <c r="H3" s="4"/>
      <c r="I3" s="4"/>
      <c r="J3" s="4"/>
      <c r="K3" s="4"/>
      <c r="L3" s="4"/>
    </row>
    <row r="4" spans="1:45" ht="12.75" customHeight="1">
      <c r="A4" s="6" t="s">
        <v>20</v>
      </c>
      <c r="B4" s="270" t="s">
        <v>21</v>
      </c>
      <c r="C4" s="270"/>
      <c r="D4" s="271"/>
      <c r="E4" s="5"/>
      <c r="F4" s="5"/>
      <c r="G4" s="5"/>
      <c r="H4" s="5"/>
      <c r="I4" s="5"/>
      <c r="J4" s="4"/>
      <c r="K4" s="4"/>
      <c r="L4" s="4"/>
    </row>
    <row r="5" spans="1:45" ht="12.75" customHeight="1">
      <c r="A5" s="7" t="s">
        <v>22</v>
      </c>
      <c r="B5" s="272" t="s">
        <v>24</v>
      </c>
      <c r="C5" s="272"/>
      <c r="D5" s="273"/>
      <c r="E5" s="5"/>
      <c r="F5" s="5"/>
      <c r="G5" s="5"/>
      <c r="H5" s="5"/>
      <c r="I5" s="5"/>
      <c r="J5" s="4"/>
      <c r="K5" s="4"/>
      <c r="L5" s="4"/>
    </row>
    <row r="6" spans="1:45" ht="23.25" customHeight="1">
      <c r="A6" s="7" t="s">
        <v>23</v>
      </c>
      <c r="B6" s="272" t="s">
        <v>24</v>
      </c>
      <c r="C6" s="272"/>
      <c r="D6" s="273"/>
      <c r="E6" s="5"/>
      <c r="F6" s="5"/>
      <c r="G6" s="5"/>
      <c r="H6" s="5"/>
      <c r="I6" s="5"/>
      <c r="J6" s="4"/>
      <c r="K6" s="4"/>
      <c r="L6" s="4"/>
    </row>
    <row r="7" spans="1:45" ht="12.75" customHeight="1" thickBot="1">
      <c r="A7" s="8" t="s">
        <v>25</v>
      </c>
      <c r="B7" s="272" t="s">
        <v>38</v>
      </c>
      <c r="C7" s="272"/>
      <c r="D7" s="273"/>
      <c r="E7" s="5"/>
      <c r="F7" s="5"/>
      <c r="G7" s="5"/>
      <c r="H7" s="5"/>
      <c r="I7" s="5"/>
      <c r="J7" s="4"/>
      <c r="K7" s="4"/>
      <c r="L7" s="4"/>
    </row>
    <row r="8" spans="1:45" ht="12.75" customHeight="1" thickBot="1">
      <c r="A8" s="2"/>
      <c r="B8" s="3"/>
      <c r="C8" s="3"/>
      <c r="D8" s="4"/>
      <c r="E8" s="4"/>
      <c r="F8" s="4"/>
      <c r="G8" s="4"/>
      <c r="H8" s="4"/>
      <c r="I8" s="4"/>
      <c r="J8" s="4"/>
      <c r="K8" s="4"/>
      <c r="L8" s="4"/>
    </row>
    <row r="9" spans="1:45" s="1" customFormat="1" ht="15.75" customHeight="1">
      <c r="A9" s="283" t="s">
        <v>0</v>
      </c>
      <c r="B9" s="274" t="s">
        <v>1</v>
      </c>
      <c r="C9" s="274" t="s">
        <v>31</v>
      </c>
      <c r="D9" s="274" t="s">
        <v>2</v>
      </c>
      <c r="E9" s="274" t="s">
        <v>11</v>
      </c>
      <c r="F9" s="274" t="s">
        <v>3</v>
      </c>
      <c r="G9" s="282" t="s">
        <v>4</v>
      </c>
      <c r="H9" s="282"/>
      <c r="I9" s="282"/>
      <c r="J9" s="282"/>
      <c r="K9" s="9"/>
      <c r="L9" s="282" t="s">
        <v>12</v>
      </c>
      <c r="M9" s="282"/>
      <c r="N9" s="282"/>
      <c r="O9" s="282"/>
      <c r="P9" s="217" t="s">
        <v>12</v>
      </c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49" t="s">
        <v>779</v>
      </c>
      <c r="AK9" s="249"/>
      <c r="AL9" s="249" t="s">
        <v>780</v>
      </c>
      <c r="AM9" s="249"/>
      <c r="AN9" s="249" t="s">
        <v>781</v>
      </c>
      <c r="AO9" s="249"/>
      <c r="AP9" s="249" t="s">
        <v>782</v>
      </c>
      <c r="AQ9" s="249"/>
      <c r="AR9" s="249"/>
      <c r="AS9" s="250" t="s">
        <v>783</v>
      </c>
    </row>
    <row r="10" spans="1:45" s="1" customFormat="1" ht="15.75" customHeight="1">
      <c r="A10" s="284"/>
      <c r="B10" s="275"/>
      <c r="C10" s="275"/>
      <c r="D10" s="275"/>
      <c r="E10" s="275"/>
      <c r="F10" s="275"/>
      <c r="G10" s="280" t="s">
        <v>5</v>
      </c>
      <c r="H10" s="280" t="s">
        <v>6</v>
      </c>
      <c r="I10" s="280"/>
      <c r="J10" s="280" t="s">
        <v>7</v>
      </c>
      <c r="K10" s="280" t="s">
        <v>10</v>
      </c>
      <c r="L10" s="130" t="s">
        <v>757</v>
      </c>
      <c r="M10" s="130" t="s">
        <v>758</v>
      </c>
      <c r="N10" s="130" t="s">
        <v>759</v>
      </c>
      <c r="O10" s="130" t="s">
        <v>760</v>
      </c>
      <c r="P10" s="243" t="s">
        <v>13</v>
      </c>
      <c r="Q10" s="244"/>
      <c r="R10" s="244"/>
      <c r="S10" s="245"/>
      <c r="T10" s="243" t="s">
        <v>14</v>
      </c>
      <c r="U10" s="244"/>
      <c r="V10" s="244"/>
      <c r="W10" s="245"/>
      <c r="X10" s="243" t="s">
        <v>15</v>
      </c>
      <c r="Y10" s="244"/>
      <c r="Z10" s="244"/>
      <c r="AA10" s="245"/>
      <c r="AB10" s="217" t="s">
        <v>16</v>
      </c>
      <c r="AC10" s="217"/>
      <c r="AD10" s="217"/>
      <c r="AE10" s="217"/>
      <c r="AF10" s="217" t="s">
        <v>776</v>
      </c>
      <c r="AG10" s="217"/>
      <c r="AH10" s="217"/>
      <c r="AI10" s="217"/>
      <c r="AJ10" s="253" t="s">
        <v>784</v>
      </c>
      <c r="AK10" s="253"/>
      <c r="AL10" s="253" t="s">
        <v>784</v>
      </c>
      <c r="AM10" s="253"/>
      <c r="AN10" s="253" t="s">
        <v>784</v>
      </c>
      <c r="AO10" s="253"/>
      <c r="AP10" s="253" t="s">
        <v>784</v>
      </c>
      <c r="AQ10" s="253"/>
      <c r="AR10" s="253" t="s">
        <v>785</v>
      </c>
      <c r="AS10" s="251"/>
    </row>
    <row r="11" spans="1:45" s="1" customFormat="1" ht="51" customHeight="1">
      <c r="A11" s="285"/>
      <c r="B11" s="276"/>
      <c r="C11" s="276"/>
      <c r="D11" s="276"/>
      <c r="E11" s="276"/>
      <c r="F11" s="276"/>
      <c r="G11" s="281"/>
      <c r="H11" s="10" t="s">
        <v>8</v>
      </c>
      <c r="I11" s="10" t="s">
        <v>9</v>
      </c>
      <c r="J11" s="281"/>
      <c r="K11" s="281"/>
      <c r="L11" s="10" t="s">
        <v>17</v>
      </c>
      <c r="M11" s="10" t="s">
        <v>17</v>
      </c>
      <c r="N11" s="10" t="s">
        <v>17</v>
      </c>
      <c r="O11" s="10" t="s">
        <v>17</v>
      </c>
      <c r="P11" s="135" t="s">
        <v>17</v>
      </c>
      <c r="Q11" s="135" t="s">
        <v>773</v>
      </c>
      <c r="R11" s="138" t="s">
        <v>774</v>
      </c>
      <c r="S11" s="138" t="s">
        <v>775</v>
      </c>
      <c r="T11" s="135" t="s">
        <v>17</v>
      </c>
      <c r="U11" s="135" t="s">
        <v>773</v>
      </c>
      <c r="V11" s="138" t="s">
        <v>774</v>
      </c>
      <c r="W11" s="138" t="s">
        <v>775</v>
      </c>
      <c r="X11" s="135" t="s">
        <v>17</v>
      </c>
      <c r="Y11" s="135" t="s">
        <v>773</v>
      </c>
      <c r="Z11" s="138" t="s">
        <v>774</v>
      </c>
      <c r="AA11" s="138" t="s">
        <v>775</v>
      </c>
      <c r="AB11" s="135" t="s">
        <v>17</v>
      </c>
      <c r="AC11" s="135" t="s">
        <v>773</v>
      </c>
      <c r="AD11" s="138" t="s">
        <v>774</v>
      </c>
      <c r="AE11" s="138" t="s">
        <v>775</v>
      </c>
      <c r="AF11" s="135" t="s">
        <v>17</v>
      </c>
      <c r="AG11" s="135" t="s">
        <v>777</v>
      </c>
      <c r="AH11" s="135" t="s">
        <v>778</v>
      </c>
      <c r="AI11" s="140" t="s">
        <v>775</v>
      </c>
      <c r="AJ11" s="141" t="s">
        <v>8</v>
      </c>
      <c r="AK11" s="141" t="s">
        <v>9</v>
      </c>
      <c r="AL11" s="141" t="s">
        <v>8</v>
      </c>
      <c r="AM11" s="141" t="s">
        <v>9</v>
      </c>
      <c r="AN11" s="141" t="s">
        <v>8</v>
      </c>
      <c r="AO11" s="141" t="s">
        <v>9</v>
      </c>
      <c r="AP11" s="141" t="s">
        <v>8</v>
      </c>
      <c r="AQ11" s="141" t="s">
        <v>9</v>
      </c>
      <c r="AR11" s="254"/>
      <c r="AS11" s="252"/>
    </row>
    <row r="12" spans="1:45" s="24" customFormat="1" ht="89.25" customHeight="1">
      <c r="A12" s="215" t="s">
        <v>29</v>
      </c>
      <c r="B12" s="215" t="s">
        <v>30</v>
      </c>
      <c r="C12" s="215" t="s">
        <v>32</v>
      </c>
      <c r="D12" s="226" t="s">
        <v>34</v>
      </c>
      <c r="E12" s="45" t="s">
        <v>360</v>
      </c>
      <c r="F12" s="45" t="s">
        <v>361</v>
      </c>
      <c r="G12" s="45" t="s">
        <v>227</v>
      </c>
      <c r="H12" s="45" t="s">
        <v>250</v>
      </c>
      <c r="I12" s="45" t="s">
        <v>251</v>
      </c>
      <c r="J12" s="45" t="s">
        <v>37</v>
      </c>
      <c r="K12" s="45" t="s">
        <v>510</v>
      </c>
      <c r="L12" s="11">
        <v>0.9</v>
      </c>
      <c r="M12" s="11">
        <f t="shared" ref="M12:M24" si="0">+L12</f>
        <v>0.9</v>
      </c>
      <c r="N12" s="11">
        <f t="shared" ref="N12:N24" si="1">+L12</f>
        <v>0.9</v>
      </c>
      <c r="O12" s="11">
        <f t="shared" ref="O12:O24" si="2">+L12</f>
        <v>0.9</v>
      </c>
      <c r="P12" s="35">
        <f>+L12</f>
        <v>0.9</v>
      </c>
      <c r="Q12" s="139">
        <f>IF(ISERROR(AJ12/AK12),0,AJ12/AK12)</f>
        <v>0.93159814613549197</v>
      </c>
      <c r="R12" s="139">
        <f>IF(ISERROR(Q12/P12),0,(Q12/P12))</f>
        <v>1.0351090512616576</v>
      </c>
      <c r="S12" s="139">
        <f>IF(R12&gt;=100%,100%,IF(R12=R12,R12))</f>
        <v>1</v>
      </c>
      <c r="T12" s="11">
        <f>+M12</f>
        <v>0.9</v>
      </c>
      <c r="U12" s="139">
        <f>IF(ISERROR(AL12/AM12),0,AL12/AM12)</f>
        <v>0.86035412613588791</v>
      </c>
      <c r="V12" s="139">
        <f>IF(ISERROR(U12/T12),0,(U12/T12))</f>
        <v>0.95594902903987544</v>
      </c>
      <c r="W12" s="139">
        <f>IF(V12&gt;=100%,100%,IF(V12=V12,V12))</f>
        <v>0.95594902903987544</v>
      </c>
      <c r="X12" s="11">
        <f>+N12</f>
        <v>0.9</v>
      </c>
      <c r="Y12" s="139">
        <f>IF(ISERROR(AN12/AO12),0,AN12/AO12)</f>
        <v>0.84482526643770139</v>
      </c>
      <c r="Z12" s="139">
        <f>IF(ISERROR(Y12/X12),0,(Y12/X12))</f>
        <v>0.93869474048633483</v>
      </c>
      <c r="AA12" s="139">
        <f>IF(Z12&gt;=100%,100%,IF(Z12=Z12,Z12))</f>
        <v>0.93869474048633483</v>
      </c>
      <c r="AB12" s="11">
        <f>+O12</f>
        <v>0.9</v>
      </c>
      <c r="AC12" s="139">
        <f>IF(ISERROR(AP12/AQ12),0,AP12/AQ12)</f>
        <v>0</v>
      </c>
      <c r="AD12" s="139">
        <f>IF(ISERROR(AC12/AB12),0,(AC12/AB12))</f>
        <v>0</v>
      </c>
      <c r="AE12" s="139">
        <f>IF(AD12&gt;=100%,100%,IF(AD12=AD12,AD12))</f>
        <v>0</v>
      </c>
      <c r="AF12" s="11">
        <v>0.9</v>
      </c>
      <c r="AG12" s="139">
        <f>+AVERAGE(Q12,U12,Y12,AC12)</f>
        <v>0.65919438467727032</v>
      </c>
      <c r="AH12" s="139">
        <f>IF(ISERROR(AG12/AF12),0,(AG12/AF12))</f>
        <v>0.73243820519696701</v>
      </c>
      <c r="AI12" s="139">
        <f>IF(AH12&gt;=100%,100%,IF(AH12=AH12,AH12))</f>
        <v>0.73243820519696701</v>
      </c>
      <c r="AJ12" s="136">
        <v>149147</v>
      </c>
      <c r="AK12" s="136">
        <v>160098</v>
      </c>
      <c r="AL12" s="136">
        <v>174682</v>
      </c>
      <c r="AM12" s="136">
        <v>203035</v>
      </c>
      <c r="AN12" s="180">
        <v>119302</v>
      </c>
      <c r="AO12" s="180">
        <v>141215</v>
      </c>
      <c r="AP12" s="136"/>
      <c r="AQ12" s="136"/>
      <c r="AR12" s="136"/>
      <c r="AS12" s="136"/>
    </row>
    <row r="13" spans="1:45" s="24" customFormat="1" ht="73.5" customHeight="1">
      <c r="A13" s="215"/>
      <c r="B13" s="215"/>
      <c r="C13" s="215"/>
      <c r="D13" s="264"/>
      <c r="E13" s="45" t="s">
        <v>253</v>
      </c>
      <c r="F13" s="45" t="s">
        <v>254</v>
      </c>
      <c r="G13" s="45" t="s">
        <v>227</v>
      </c>
      <c r="H13" s="45" t="s">
        <v>252</v>
      </c>
      <c r="I13" s="45" t="s">
        <v>511</v>
      </c>
      <c r="J13" s="45" t="s">
        <v>37</v>
      </c>
      <c r="K13" s="45" t="s">
        <v>510</v>
      </c>
      <c r="L13" s="11">
        <v>0.9</v>
      </c>
      <c r="M13" s="11">
        <f t="shared" si="0"/>
        <v>0.9</v>
      </c>
      <c r="N13" s="11">
        <f t="shared" si="1"/>
        <v>0.9</v>
      </c>
      <c r="O13" s="11">
        <f t="shared" si="2"/>
        <v>0.9</v>
      </c>
      <c r="P13" s="35">
        <f t="shared" ref="P13:P24" si="3">+L13</f>
        <v>0.9</v>
      </c>
      <c r="Q13" s="139">
        <f t="shared" ref="Q13:Q24" si="4">IF(ISERROR(AJ13/AK13),0,AJ13/AK13)</f>
        <v>1</v>
      </c>
      <c r="R13" s="139">
        <f t="shared" ref="R13:R24" si="5">IF(ISERROR(Q13/P13),0,(Q13/P13))</f>
        <v>1.1111111111111112</v>
      </c>
      <c r="S13" s="139">
        <f t="shared" ref="S13:S24" si="6">IF(R13&gt;=100%,100%,IF(R13=R13,R13))</f>
        <v>1</v>
      </c>
      <c r="T13" s="11">
        <f t="shared" ref="T13:T24" si="7">+M13</f>
        <v>0.9</v>
      </c>
      <c r="U13" s="139">
        <f t="shared" ref="U13:U24" si="8">IF(ISERROR(AL13/AM13),0,AL13/AM13)</f>
        <v>0.93103448275862077</v>
      </c>
      <c r="V13" s="139">
        <f t="shared" ref="V13:V24" si="9">IF(ISERROR(U13/T13),0,(U13/T13))</f>
        <v>1.0344827586206897</v>
      </c>
      <c r="W13" s="139">
        <f t="shared" ref="W13:W24" si="10">IF(V13&gt;=100%,100%,IF(V13=V13,V13))</f>
        <v>1</v>
      </c>
      <c r="X13" s="11">
        <f t="shared" ref="X13:X24" si="11">+N13</f>
        <v>0.9</v>
      </c>
      <c r="Y13" s="139">
        <f t="shared" ref="Y13:Y24" si="12">IF(ISERROR(AN13/AO13),0,AN13/AO13)</f>
        <v>0.874074074074074</v>
      </c>
      <c r="Z13" s="139">
        <f t="shared" ref="Z13:Z24" si="13">IF(ISERROR(Y13/X13),0,(Y13/X13))</f>
        <v>0.97119341563785999</v>
      </c>
      <c r="AA13" s="139">
        <f t="shared" ref="AA13:AA24" si="14">IF(Z13&gt;=100%,100%,IF(Z13=Z13,Z13))</f>
        <v>0.97119341563785999</v>
      </c>
      <c r="AB13" s="11">
        <f t="shared" ref="AB13:AB24" si="15">+O13</f>
        <v>0.9</v>
      </c>
      <c r="AC13" s="139">
        <f t="shared" ref="AC13:AC24" si="16">IF(ISERROR(AP13/AQ13),0,AP13/AQ13)</f>
        <v>0</v>
      </c>
      <c r="AD13" s="139">
        <f t="shared" ref="AD13:AD24" si="17">IF(ISERROR(AC13/AB13),0,(AC13/AB13))</f>
        <v>0</v>
      </c>
      <c r="AE13" s="139">
        <f t="shared" ref="AE13:AE24" si="18">IF(AD13&gt;=100%,100%,IF(AD13=AD13,AD13))</f>
        <v>0</v>
      </c>
      <c r="AF13" s="11">
        <v>0.9</v>
      </c>
      <c r="AG13" s="139">
        <f t="shared" ref="AG13:AG24" si="19">+AVERAGE(Q13,U13,Y13,AC13)</f>
        <v>0.70127713920817369</v>
      </c>
      <c r="AH13" s="139">
        <f t="shared" ref="AH13:AH24" si="20">IF(ISERROR(AG13/AF13),0,(AG13/AF13))</f>
        <v>0.77919682134241519</v>
      </c>
      <c r="AI13" s="139">
        <f t="shared" ref="AI13:AI24" si="21">IF(AH13&gt;=100%,100%,IF(AH13=AH13,AH13))</f>
        <v>0.77919682134241519</v>
      </c>
      <c r="AJ13" s="136">
        <v>365145</v>
      </c>
      <c r="AK13" s="136">
        <v>365145</v>
      </c>
      <c r="AL13" s="136">
        <v>2.7</v>
      </c>
      <c r="AM13" s="136">
        <v>2.9</v>
      </c>
      <c r="AN13" s="180">
        <v>2.36</v>
      </c>
      <c r="AO13" s="180">
        <v>2.7</v>
      </c>
      <c r="AP13" s="214"/>
      <c r="AQ13" s="214"/>
      <c r="AR13" s="214"/>
      <c r="AS13" s="136"/>
    </row>
    <row r="14" spans="1:45" s="24" customFormat="1" ht="124.5" hidden="1" customHeight="1">
      <c r="A14" s="215"/>
      <c r="B14" s="215"/>
      <c r="C14" s="215"/>
      <c r="D14" s="264"/>
      <c r="E14" s="277" t="s">
        <v>263</v>
      </c>
      <c r="F14" s="45" t="s">
        <v>264</v>
      </c>
      <c r="G14" s="45" t="s">
        <v>270</v>
      </c>
      <c r="H14" s="45" t="s">
        <v>268</v>
      </c>
      <c r="I14" s="45" t="s">
        <v>269</v>
      </c>
      <c r="J14" s="45" t="s">
        <v>28</v>
      </c>
      <c r="K14" s="45" t="s">
        <v>271</v>
      </c>
      <c r="L14" s="11">
        <v>0.8</v>
      </c>
      <c r="M14" s="11">
        <f t="shared" si="0"/>
        <v>0.8</v>
      </c>
      <c r="N14" s="11">
        <f t="shared" si="1"/>
        <v>0.8</v>
      </c>
      <c r="O14" s="11">
        <f t="shared" si="2"/>
        <v>0.8</v>
      </c>
      <c r="P14" s="35">
        <f t="shared" si="3"/>
        <v>0.8</v>
      </c>
      <c r="Q14" s="139">
        <f t="shared" si="4"/>
        <v>0.89156626506024095</v>
      </c>
      <c r="R14" s="139">
        <f t="shared" si="5"/>
        <v>1.1144578313253011</v>
      </c>
      <c r="S14" s="139">
        <f t="shared" si="6"/>
        <v>1</v>
      </c>
      <c r="T14" s="11">
        <f t="shared" si="7"/>
        <v>0.8</v>
      </c>
      <c r="U14" s="173">
        <f t="shared" si="8"/>
        <v>0.98540145985401462</v>
      </c>
      <c r="V14" s="139">
        <f t="shared" si="9"/>
        <v>1.2317518248175181</v>
      </c>
      <c r="W14" s="139">
        <f t="shared" si="10"/>
        <v>1</v>
      </c>
      <c r="X14" s="11">
        <f t="shared" si="11"/>
        <v>0.8</v>
      </c>
      <c r="Y14" s="139">
        <f t="shared" si="12"/>
        <v>0.81111111111111112</v>
      </c>
      <c r="Z14" s="139">
        <f t="shared" si="13"/>
        <v>1.0138888888888888</v>
      </c>
      <c r="AA14" s="139">
        <f t="shared" si="14"/>
        <v>1</v>
      </c>
      <c r="AB14" s="11">
        <f t="shared" si="15"/>
        <v>0.8</v>
      </c>
      <c r="AC14" s="139">
        <f t="shared" si="16"/>
        <v>0</v>
      </c>
      <c r="AD14" s="139">
        <f t="shared" si="17"/>
        <v>0</v>
      </c>
      <c r="AE14" s="139">
        <f t="shared" si="18"/>
        <v>0</v>
      </c>
      <c r="AF14" s="11">
        <v>0.8</v>
      </c>
      <c r="AG14" s="139">
        <f t="shared" si="19"/>
        <v>0.67201970900634167</v>
      </c>
      <c r="AH14" s="139">
        <f t="shared" si="20"/>
        <v>0.840024636257927</v>
      </c>
      <c r="AI14" s="139">
        <f t="shared" si="21"/>
        <v>0.840024636257927</v>
      </c>
      <c r="AJ14" s="136">
        <v>148</v>
      </c>
      <c r="AK14" s="136">
        <v>166</v>
      </c>
      <c r="AL14" s="117">
        <v>135</v>
      </c>
      <c r="AM14" s="117">
        <v>137</v>
      </c>
      <c r="AN14" s="179">
        <v>146</v>
      </c>
      <c r="AO14" s="180">
        <v>180</v>
      </c>
      <c r="AP14" s="136"/>
      <c r="AQ14" s="136"/>
      <c r="AR14" s="136"/>
      <c r="AS14" s="136"/>
    </row>
    <row r="15" spans="1:45" s="24" customFormat="1" ht="124.5" customHeight="1">
      <c r="A15" s="215"/>
      <c r="B15" s="215"/>
      <c r="C15" s="215"/>
      <c r="D15" s="264"/>
      <c r="E15" s="278"/>
      <c r="F15" s="45" t="s">
        <v>265</v>
      </c>
      <c r="G15" s="45" t="s">
        <v>270</v>
      </c>
      <c r="H15" s="45" t="s">
        <v>267</v>
      </c>
      <c r="I15" s="45" t="s">
        <v>512</v>
      </c>
      <c r="J15" s="45" t="s">
        <v>28</v>
      </c>
      <c r="K15" s="45" t="s">
        <v>513</v>
      </c>
      <c r="L15" s="11">
        <v>0.9</v>
      </c>
      <c r="M15" s="11">
        <f t="shared" si="0"/>
        <v>0.9</v>
      </c>
      <c r="N15" s="11">
        <f t="shared" si="1"/>
        <v>0.9</v>
      </c>
      <c r="O15" s="11">
        <f t="shared" si="2"/>
        <v>0.9</v>
      </c>
      <c r="P15" s="35">
        <f t="shared" si="3"/>
        <v>0.9</v>
      </c>
      <c r="Q15" s="139">
        <f t="shared" si="4"/>
        <v>0.94736842105263153</v>
      </c>
      <c r="R15" s="139">
        <f t="shared" si="5"/>
        <v>1.0526315789473684</v>
      </c>
      <c r="S15" s="139">
        <f t="shared" si="6"/>
        <v>1</v>
      </c>
      <c r="T15" s="11">
        <f t="shared" si="7"/>
        <v>0.9</v>
      </c>
      <c r="U15" s="139">
        <f t="shared" si="8"/>
        <v>0.23766816143497757</v>
      </c>
      <c r="V15" s="139">
        <f t="shared" si="9"/>
        <v>0.26407573492775283</v>
      </c>
      <c r="W15" s="139">
        <f t="shared" si="10"/>
        <v>0.26407573492775283</v>
      </c>
      <c r="X15" s="11">
        <f t="shared" si="11"/>
        <v>0.9</v>
      </c>
      <c r="Y15" s="139">
        <f t="shared" si="12"/>
        <v>0.51630434782608692</v>
      </c>
      <c r="Z15" s="139">
        <f t="shared" si="13"/>
        <v>0.57367149758454106</v>
      </c>
      <c r="AA15" s="139">
        <f t="shared" si="14"/>
        <v>0.57367149758454106</v>
      </c>
      <c r="AB15" s="11">
        <f t="shared" si="15"/>
        <v>0.9</v>
      </c>
      <c r="AC15" s="139">
        <f t="shared" si="16"/>
        <v>0</v>
      </c>
      <c r="AD15" s="139">
        <f t="shared" si="17"/>
        <v>0</v>
      </c>
      <c r="AE15" s="139">
        <f t="shared" si="18"/>
        <v>0</v>
      </c>
      <c r="AF15" s="11">
        <v>0.9</v>
      </c>
      <c r="AG15" s="139">
        <f t="shared" si="19"/>
        <v>0.42533523257842398</v>
      </c>
      <c r="AH15" s="139">
        <f t="shared" si="20"/>
        <v>0.47259470286491551</v>
      </c>
      <c r="AI15" s="139">
        <f t="shared" si="21"/>
        <v>0.47259470286491551</v>
      </c>
      <c r="AJ15" s="136">
        <v>72</v>
      </c>
      <c r="AK15" s="136">
        <v>76</v>
      </c>
      <c r="AL15" s="117">
        <v>53</v>
      </c>
      <c r="AM15" s="117">
        <v>223</v>
      </c>
      <c r="AN15" s="179">
        <v>95</v>
      </c>
      <c r="AO15" s="180">
        <v>184</v>
      </c>
      <c r="AP15" s="214"/>
      <c r="AQ15" s="214"/>
      <c r="AR15" s="214"/>
      <c r="AS15" s="136"/>
    </row>
    <row r="16" spans="1:45" s="24" customFormat="1" ht="73.5" hidden="1" customHeight="1">
      <c r="A16" s="215"/>
      <c r="B16" s="215"/>
      <c r="C16" s="215"/>
      <c r="D16" s="264"/>
      <c r="E16" s="119" t="s">
        <v>766</v>
      </c>
      <c r="F16" s="45" t="s">
        <v>765</v>
      </c>
      <c r="G16" s="47" t="s">
        <v>696</v>
      </c>
      <c r="H16" s="120" t="s">
        <v>697</v>
      </c>
      <c r="I16" s="120" t="s">
        <v>712</v>
      </c>
      <c r="J16" s="120" t="s">
        <v>28</v>
      </c>
      <c r="K16" s="120" t="s">
        <v>698</v>
      </c>
      <c r="L16" s="11">
        <v>1</v>
      </c>
      <c r="M16" s="11">
        <v>1</v>
      </c>
      <c r="N16" s="11">
        <v>1</v>
      </c>
      <c r="O16" s="11">
        <f t="shared" si="2"/>
        <v>1</v>
      </c>
      <c r="P16" s="35">
        <f t="shared" si="3"/>
        <v>1</v>
      </c>
      <c r="Q16" s="139">
        <v>1</v>
      </c>
      <c r="R16" s="139">
        <f t="shared" si="5"/>
        <v>1</v>
      </c>
      <c r="S16" s="139">
        <f t="shared" si="6"/>
        <v>1</v>
      </c>
      <c r="T16" s="11">
        <f t="shared" si="7"/>
        <v>1</v>
      </c>
      <c r="U16" s="139">
        <v>1</v>
      </c>
      <c r="V16" s="139">
        <f t="shared" si="9"/>
        <v>1</v>
      </c>
      <c r="W16" s="139">
        <f t="shared" si="10"/>
        <v>1</v>
      </c>
      <c r="X16" s="11">
        <f t="shared" si="11"/>
        <v>1</v>
      </c>
      <c r="Y16" s="139">
        <v>1</v>
      </c>
      <c r="Z16" s="139">
        <f t="shared" si="13"/>
        <v>1</v>
      </c>
      <c r="AA16" s="139">
        <f t="shared" si="14"/>
        <v>1</v>
      </c>
      <c r="AB16" s="11">
        <f t="shared" si="15"/>
        <v>1</v>
      </c>
      <c r="AC16" s="139">
        <f t="shared" si="16"/>
        <v>0</v>
      </c>
      <c r="AD16" s="139">
        <f t="shared" si="17"/>
        <v>0</v>
      </c>
      <c r="AE16" s="139">
        <f t="shared" si="18"/>
        <v>0</v>
      </c>
      <c r="AF16" s="11">
        <v>1</v>
      </c>
      <c r="AG16" s="139">
        <f t="shared" si="19"/>
        <v>0.75</v>
      </c>
      <c r="AH16" s="139">
        <f t="shared" si="20"/>
        <v>0.75</v>
      </c>
      <c r="AI16" s="139">
        <f t="shared" si="21"/>
        <v>0.75</v>
      </c>
      <c r="AJ16" s="136">
        <v>0</v>
      </c>
      <c r="AK16" s="136">
        <v>0</v>
      </c>
      <c r="AL16" s="136">
        <v>0</v>
      </c>
      <c r="AM16" s="136">
        <v>0</v>
      </c>
      <c r="AN16" s="180">
        <v>0</v>
      </c>
      <c r="AO16" s="180">
        <v>0</v>
      </c>
      <c r="AP16" s="136"/>
      <c r="AQ16" s="136"/>
      <c r="AR16" s="136"/>
      <c r="AS16" s="136"/>
    </row>
    <row r="17" spans="1:45" s="24" customFormat="1" ht="73.5" hidden="1" customHeight="1">
      <c r="A17" s="215"/>
      <c r="B17" s="215"/>
      <c r="C17" s="215"/>
      <c r="D17" s="264"/>
      <c r="E17" s="119" t="s">
        <v>752</v>
      </c>
      <c r="F17" s="45" t="s">
        <v>755</v>
      </c>
      <c r="G17" s="45" t="s">
        <v>227</v>
      </c>
      <c r="H17" s="45" t="s">
        <v>753</v>
      </c>
      <c r="I17" s="45" t="s">
        <v>754</v>
      </c>
      <c r="J17" s="45">
        <v>100</v>
      </c>
      <c r="K17" s="45" t="s">
        <v>756</v>
      </c>
      <c r="L17" s="191">
        <v>1</v>
      </c>
      <c r="M17" s="191">
        <v>1</v>
      </c>
      <c r="N17" s="191">
        <v>1</v>
      </c>
      <c r="O17" s="191">
        <v>1</v>
      </c>
      <c r="P17" s="35">
        <f t="shared" si="3"/>
        <v>1</v>
      </c>
      <c r="Q17" s="139">
        <f t="shared" si="4"/>
        <v>1</v>
      </c>
      <c r="R17" s="139">
        <f t="shared" si="5"/>
        <v>1</v>
      </c>
      <c r="S17" s="139">
        <f t="shared" si="6"/>
        <v>1</v>
      </c>
      <c r="T17" s="11">
        <f t="shared" si="7"/>
        <v>1</v>
      </c>
      <c r="U17" s="139">
        <f t="shared" si="8"/>
        <v>0.8571428571428571</v>
      </c>
      <c r="V17" s="139">
        <f t="shared" si="9"/>
        <v>0.8571428571428571</v>
      </c>
      <c r="W17" s="139">
        <f t="shared" si="10"/>
        <v>0.8571428571428571</v>
      </c>
      <c r="X17" s="11">
        <f t="shared" si="11"/>
        <v>1</v>
      </c>
      <c r="Y17" s="139">
        <f t="shared" si="12"/>
        <v>1</v>
      </c>
      <c r="Z17" s="139">
        <f t="shared" si="13"/>
        <v>1</v>
      </c>
      <c r="AA17" s="139">
        <f t="shared" si="14"/>
        <v>1</v>
      </c>
      <c r="AB17" s="11">
        <f t="shared" si="15"/>
        <v>1</v>
      </c>
      <c r="AC17" s="139">
        <f t="shared" si="16"/>
        <v>0</v>
      </c>
      <c r="AD17" s="139">
        <f t="shared" si="17"/>
        <v>0</v>
      </c>
      <c r="AE17" s="139">
        <f t="shared" si="18"/>
        <v>0</v>
      </c>
      <c r="AF17" s="11">
        <v>1</v>
      </c>
      <c r="AG17" s="139">
        <f t="shared" si="19"/>
        <v>0.7142857142857143</v>
      </c>
      <c r="AH17" s="139">
        <f t="shared" si="20"/>
        <v>0.7142857142857143</v>
      </c>
      <c r="AI17" s="139">
        <f t="shared" si="21"/>
        <v>0.7142857142857143</v>
      </c>
      <c r="AJ17" s="136">
        <v>1</v>
      </c>
      <c r="AK17" s="136">
        <v>1</v>
      </c>
      <c r="AL17" s="136">
        <v>6</v>
      </c>
      <c r="AM17" s="136">
        <v>7</v>
      </c>
      <c r="AN17" s="117">
        <v>3</v>
      </c>
      <c r="AO17" s="117">
        <v>3</v>
      </c>
      <c r="AP17" s="136"/>
      <c r="AQ17" s="136"/>
      <c r="AR17" s="136"/>
      <c r="AS17" s="136"/>
    </row>
    <row r="18" spans="1:45" s="24" customFormat="1" ht="173.25" customHeight="1">
      <c r="A18" s="215"/>
      <c r="B18" s="215"/>
      <c r="C18" s="215"/>
      <c r="D18" s="264"/>
      <c r="E18" s="277" t="s">
        <v>266</v>
      </c>
      <c r="F18" s="45" t="s">
        <v>723</v>
      </c>
      <c r="G18" s="45" t="s">
        <v>705</v>
      </c>
      <c r="H18" s="45" t="s">
        <v>703</v>
      </c>
      <c r="I18" s="45" t="s">
        <v>722</v>
      </c>
      <c r="J18" s="128">
        <v>1</v>
      </c>
      <c r="K18" s="128" t="s">
        <v>257</v>
      </c>
      <c r="L18" s="191">
        <v>1</v>
      </c>
      <c r="M18" s="191">
        <v>1</v>
      </c>
      <c r="N18" s="191">
        <v>1</v>
      </c>
      <c r="O18" s="191">
        <v>1</v>
      </c>
      <c r="P18" s="35">
        <f t="shared" si="3"/>
        <v>1</v>
      </c>
      <c r="Q18" s="164">
        <f t="shared" si="4"/>
        <v>4.1489506754990968</v>
      </c>
      <c r="R18" s="139">
        <f>+IF(Q18&lt;=3,(100%),(0%))</f>
        <v>0</v>
      </c>
      <c r="S18" s="139">
        <f t="shared" si="6"/>
        <v>0</v>
      </c>
      <c r="T18" s="11">
        <f t="shared" si="7"/>
        <v>1</v>
      </c>
      <c r="U18" s="167">
        <f t="shared" si="8"/>
        <v>4.5975348584979363</v>
      </c>
      <c r="V18" s="139">
        <f>+IF(U18&lt;=3,(100%),(0%))</f>
        <v>0</v>
      </c>
      <c r="W18" s="139">
        <f t="shared" si="10"/>
        <v>0</v>
      </c>
      <c r="X18" s="11">
        <f t="shared" si="11"/>
        <v>1</v>
      </c>
      <c r="Y18" s="164">
        <f>IF(ISERROR(AN18/AO18),0,AN18/AO18)</f>
        <v>12.986493752965364</v>
      </c>
      <c r="Z18" s="139">
        <f>+IF(Y18&lt;=3,(100%),(0%))</f>
        <v>0</v>
      </c>
      <c r="AA18" s="139">
        <f t="shared" si="14"/>
        <v>0</v>
      </c>
      <c r="AB18" s="11">
        <f t="shared" si="15"/>
        <v>1</v>
      </c>
      <c r="AC18" s="164">
        <f>IF(ISERROR(#REF!/#REF!),0,#REF!/#REF!)</f>
        <v>0</v>
      </c>
      <c r="AD18" s="139">
        <f>+IF(AC18&lt;=3,(100%),(0%))</f>
        <v>1</v>
      </c>
      <c r="AE18" s="139">
        <f t="shared" si="18"/>
        <v>1</v>
      </c>
      <c r="AF18" s="11">
        <v>1</v>
      </c>
      <c r="AG18" s="164">
        <f t="shared" si="19"/>
        <v>5.4332448217405993</v>
      </c>
      <c r="AH18" s="139">
        <f>+IF(AG18&lt;=3,(100%),(0%))</f>
        <v>0</v>
      </c>
      <c r="AI18" s="139">
        <f t="shared" si="21"/>
        <v>0</v>
      </c>
      <c r="AJ18" s="136">
        <v>365145</v>
      </c>
      <c r="AK18" s="136">
        <v>88009</v>
      </c>
      <c r="AL18" s="136">
        <v>500198</v>
      </c>
      <c r="AM18" s="136">
        <v>108797</v>
      </c>
      <c r="AN18" s="180">
        <v>1642272</v>
      </c>
      <c r="AO18" s="180">
        <v>126460</v>
      </c>
      <c r="AP18" s="333"/>
      <c r="AQ18" s="333"/>
      <c r="AR18" s="214"/>
      <c r="AS18" s="136"/>
    </row>
    <row r="19" spans="1:45" s="24" customFormat="1" ht="73.5" customHeight="1">
      <c r="A19" s="215"/>
      <c r="B19" s="215"/>
      <c r="C19" s="215"/>
      <c r="D19" s="264"/>
      <c r="E19" s="279"/>
      <c r="F19" s="45" t="s">
        <v>708</v>
      </c>
      <c r="G19" s="45" t="s">
        <v>705</v>
      </c>
      <c r="H19" s="45" t="s">
        <v>703</v>
      </c>
      <c r="I19" s="45" t="s">
        <v>710</v>
      </c>
      <c r="J19" s="128">
        <v>1</v>
      </c>
      <c r="K19" s="128" t="s">
        <v>257</v>
      </c>
      <c r="L19" s="192">
        <v>1</v>
      </c>
      <c r="M19" s="192">
        <v>1</v>
      </c>
      <c r="N19" s="192">
        <v>1</v>
      </c>
      <c r="O19" s="192">
        <v>1</v>
      </c>
      <c r="P19" s="35">
        <f t="shared" si="3"/>
        <v>1</v>
      </c>
      <c r="Q19" s="164">
        <f t="shared" si="4"/>
        <v>13.502845716043685</v>
      </c>
      <c r="R19" s="139">
        <f>+IF(Q19&lt;=15,(100%),(0%))</f>
        <v>1</v>
      </c>
      <c r="S19" s="139">
        <f t="shared" si="6"/>
        <v>1</v>
      </c>
      <c r="T19" s="11">
        <f t="shared" si="7"/>
        <v>1</v>
      </c>
      <c r="U19" s="167">
        <f t="shared" si="8"/>
        <v>10.662616310892172</v>
      </c>
      <c r="V19" s="139">
        <f>+IF(U19&lt;=15,(100%),(0%))</f>
        <v>1</v>
      </c>
      <c r="W19" s="139">
        <f t="shared" si="10"/>
        <v>1</v>
      </c>
      <c r="X19" s="11">
        <f t="shared" si="11"/>
        <v>1</v>
      </c>
      <c r="Y19" s="164">
        <f t="shared" si="12"/>
        <v>25.96458704693999</v>
      </c>
      <c r="Z19" s="139">
        <f>+IF(Y19&lt;=15,(100%),(0%))</f>
        <v>0</v>
      </c>
      <c r="AA19" s="139">
        <v>0</v>
      </c>
      <c r="AB19" s="11">
        <f t="shared" si="15"/>
        <v>1</v>
      </c>
      <c r="AC19" s="164">
        <f t="shared" si="16"/>
        <v>0</v>
      </c>
      <c r="AD19" s="139">
        <f>+IF(AC19&lt;=15,(100%),(0%))</f>
        <v>1</v>
      </c>
      <c r="AE19" s="139">
        <f t="shared" si="18"/>
        <v>1</v>
      </c>
      <c r="AF19" s="11">
        <v>1</v>
      </c>
      <c r="AG19" s="164">
        <f>+AVERAGE(Q19,U19,Y19,AC19)</f>
        <v>12.532512268468961</v>
      </c>
      <c r="AH19" s="139">
        <f>+IF(AG19&lt;=15,(100%),(0%))</f>
        <v>1</v>
      </c>
      <c r="AI19" s="139">
        <f t="shared" si="21"/>
        <v>1</v>
      </c>
      <c r="AJ19" s="136">
        <v>87782</v>
      </c>
      <c r="AK19" s="136">
        <v>6501</v>
      </c>
      <c r="AL19" s="136">
        <v>97403</v>
      </c>
      <c r="AM19" s="136">
        <v>9135</v>
      </c>
      <c r="AN19" s="180">
        <v>218492</v>
      </c>
      <c r="AO19" s="180">
        <v>8415</v>
      </c>
      <c r="AP19" s="136"/>
      <c r="AQ19" s="136"/>
      <c r="AR19" s="136"/>
      <c r="AS19" s="136"/>
    </row>
    <row r="20" spans="1:45" s="24" customFormat="1" ht="73.5" customHeight="1">
      <c r="A20" s="215"/>
      <c r="B20" s="215"/>
      <c r="C20" s="215"/>
      <c r="D20" s="264"/>
      <c r="E20" s="279"/>
      <c r="F20" s="45" t="s">
        <v>707</v>
      </c>
      <c r="G20" s="45" t="s">
        <v>705</v>
      </c>
      <c r="H20" s="45" t="s">
        <v>703</v>
      </c>
      <c r="I20" s="45" t="s">
        <v>711</v>
      </c>
      <c r="J20" s="128">
        <v>1</v>
      </c>
      <c r="K20" s="128" t="s">
        <v>257</v>
      </c>
      <c r="L20" s="128">
        <v>1</v>
      </c>
      <c r="M20" s="128">
        <v>1</v>
      </c>
      <c r="N20" s="128">
        <v>1</v>
      </c>
      <c r="O20" s="128">
        <v>1</v>
      </c>
      <c r="P20" s="35">
        <f>+L20</f>
        <v>1</v>
      </c>
      <c r="Q20" s="164">
        <f t="shared" si="4"/>
        <v>6.0001450116009281</v>
      </c>
      <c r="R20" s="139">
        <f>+IF(Q20&lt;=8,(100%),(0%))</f>
        <v>1</v>
      </c>
      <c r="S20" s="139">
        <f t="shared" si="6"/>
        <v>1</v>
      </c>
      <c r="T20" s="11">
        <f>+M20</f>
        <v>1</v>
      </c>
      <c r="U20" s="168">
        <f t="shared" si="8"/>
        <v>8.2740799999999997</v>
      </c>
      <c r="V20" s="139">
        <v>1</v>
      </c>
      <c r="W20" s="139">
        <f t="shared" si="10"/>
        <v>1</v>
      </c>
      <c r="X20" s="11">
        <f>+N20</f>
        <v>1</v>
      </c>
      <c r="Y20" s="164">
        <f t="shared" si="12"/>
        <v>10.850844444444444</v>
      </c>
      <c r="Z20" s="139">
        <f>+IF(Y20&lt;=8,(100%),(0%))</f>
        <v>0</v>
      </c>
      <c r="AA20" s="139">
        <f t="shared" si="14"/>
        <v>0</v>
      </c>
      <c r="AB20" s="11">
        <f t="shared" si="15"/>
        <v>1</v>
      </c>
      <c r="AC20" s="164">
        <f t="shared" si="16"/>
        <v>0</v>
      </c>
      <c r="AD20" s="139">
        <f>+IF(AC20&lt;=8,(100%),(0%))</f>
        <v>1</v>
      </c>
      <c r="AE20" s="139">
        <f t="shared" si="18"/>
        <v>1</v>
      </c>
      <c r="AF20" s="11">
        <v>1</v>
      </c>
      <c r="AG20" s="164">
        <f t="shared" si="19"/>
        <v>6.2812673640113434</v>
      </c>
      <c r="AH20" s="139">
        <f>+IF(AG20&lt;=8,(100%),(0%))</f>
        <v>1</v>
      </c>
      <c r="AI20" s="139">
        <f t="shared" si="21"/>
        <v>1</v>
      </c>
      <c r="AJ20" s="136">
        <v>41377</v>
      </c>
      <c r="AK20" s="136">
        <v>6896</v>
      </c>
      <c r="AL20" s="136">
        <v>51713</v>
      </c>
      <c r="AM20" s="136">
        <v>6250</v>
      </c>
      <c r="AN20" s="180">
        <v>122072</v>
      </c>
      <c r="AO20" s="180">
        <v>11250</v>
      </c>
      <c r="AP20" s="136"/>
      <c r="AQ20" s="136"/>
      <c r="AR20" s="136"/>
      <c r="AS20" s="136"/>
    </row>
    <row r="21" spans="1:45" ht="84" customHeight="1">
      <c r="A21" s="215"/>
      <c r="B21" s="215"/>
      <c r="C21" s="215"/>
      <c r="D21" s="227"/>
      <c r="E21" s="278"/>
      <c r="F21" s="45" t="s">
        <v>706</v>
      </c>
      <c r="G21" s="45" t="s">
        <v>704</v>
      </c>
      <c r="H21" s="45" t="s">
        <v>703</v>
      </c>
      <c r="I21" s="45" t="s">
        <v>709</v>
      </c>
      <c r="J21" s="128">
        <v>1</v>
      </c>
      <c r="K21" s="128" t="s">
        <v>257</v>
      </c>
      <c r="L21" s="128">
        <v>1</v>
      </c>
      <c r="M21" s="128">
        <v>1</v>
      </c>
      <c r="N21" s="128">
        <v>1</v>
      </c>
      <c r="O21" s="128">
        <v>1</v>
      </c>
      <c r="P21" s="35">
        <f t="shared" si="3"/>
        <v>1</v>
      </c>
      <c r="Q21" s="164">
        <f t="shared" si="4"/>
        <v>4.9726376614547929</v>
      </c>
      <c r="R21" s="139">
        <f>+IF(Q21&lt;=5,(100%),(0%))</f>
        <v>1</v>
      </c>
      <c r="S21" s="139">
        <f t="shared" si="6"/>
        <v>1</v>
      </c>
      <c r="T21" s="11">
        <f t="shared" si="7"/>
        <v>1</v>
      </c>
      <c r="U21" s="168">
        <f t="shared" si="8"/>
        <v>6.8671287128712875</v>
      </c>
      <c r="V21" s="139">
        <f>+IF(U21&lt;=5,(100%),(0%))</f>
        <v>0</v>
      </c>
      <c r="W21" s="139">
        <f t="shared" si="10"/>
        <v>0</v>
      </c>
      <c r="X21" s="11">
        <f t="shared" si="11"/>
        <v>1</v>
      </c>
      <c r="Y21" s="164">
        <f t="shared" si="12"/>
        <v>8.6568372803666929</v>
      </c>
      <c r="Z21" s="139">
        <f>+IF(Y21&lt;=5,(100%),(0%))</f>
        <v>0</v>
      </c>
      <c r="AA21" s="139">
        <f t="shared" si="14"/>
        <v>0</v>
      </c>
      <c r="AB21" s="11">
        <f t="shared" si="15"/>
        <v>1</v>
      </c>
      <c r="AC21" s="164">
        <f t="shared" si="16"/>
        <v>0</v>
      </c>
      <c r="AD21" s="139">
        <f>+IF(AC21&lt;=5,(100%),(0%))</f>
        <v>1</v>
      </c>
      <c r="AE21" s="139">
        <f t="shared" si="18"/>
        <v>1</v>
      </c>
      <c r="AF21" s="11">
        <v>1</v>
      </c>
      <c r="AG21" s="164">
        <f t="shared" si="19"/>
        <v>5.1241509136731933</v>
      </c>
      <c r="AH21" s="139">
        <f>+IF(AG21&lt;=5,(100%),(0%))</f>
        <v>0</v>
      </c>
      <c r="AI21" s="139">
        <f t="shared" si="21"/>
        <v>0</v>
      </c>
      <c r="AJ21" s="136">
        <v>29259</v>
      </c>
      <c r="AK21" s="136">
        <v>5884</v>
      </c>
      <c r="AL21" s="136">
        <v>34679</v>
      </c>
      <c r="AM21" s="136">
        <v>5050</v>
      </c>
      <c r="AN21" s="180">
        <v>56659</v>
      </c>
      <c r="AO21" s="180">
        <v>6545</v>
      </c>
      <c r="AP21" s="136"/>
      <c r="AQ21" s="136"/>
      <c r="AR21" s="136"/>
      <c r="AS21" s="136"/>
    </row>
    <row r="22" spans="1:45" s="24" customFormat="1" ht="90" hidden="1" customHeight="1">
      <c r="A22" s="215"/>
      <c r="B22" s="215"/>
      <c r="C22" s="215"/>
      <c r="D22" s="13" t="s">
        <v>33</v>
      </c>
      <c r="E22" s="45" t="s">
        <v>353</v>
      </c>
      <c r="F22" s="45" t="s">
        <v>354</v>
      </c>
      <c r="G22" s="45" t="s">
        <v>227</v>
      </c>
      <c r="H22" s="45" t="s">
        <v>255</v>
      </c>
      <c r="I22" s="45" t="s">
        <v>256</v>
      </c>
      <c r="J22" s="45" t="s">
        <v>37</v>
      </c>
      <c r="K22" s="45" t="s">
        <v>275</v>
      </c>
      <c r="L22" s="11">
        <v>0.9</v>
      </c>
      <c r="M22" s="11">
        <f t="shared" si="0"/>
        <v>0.9</v>
      </c>
      <c r="N22" s="11">
        <f t="shared" si="1"/>
        <v>0.9</v>
      </c>
      <c r="O22" s="11">
        <f t="shared" si="2"/>
        <v>0.9</v>
      </c>
      <c r="P22" s="35">
        <f t="shared" si="3"/>
        <v>0.9</v>
      </c>
      <c r="Q22" s="139">
        <f t="shared" si="4"/>
        <v>1</v>
      </c>
      <c r="R22" s="139">
        <f t="shared" si="5"/>
        <v>1.1111111111111112</v>
      </c>
      <c r="S22" s="139">
        <f t="shared" si="6"/>
        <v>1</v>
      </c>
      <c r="T22" s="11">
        <f t="shared" si="7"/>
        <v>0.9</v>
      </c>
      <c r="U22" s="139">
        <f t="shared" si="8"/>
        <v>1</v>
      </c>
      <c r="V22" s="139">
        <f t="shared" si="9"/>
        <v>1.1111111111111112</v>
      </c>
      <c r="W22" s="139">
        <f t="shared" si="10"/>
        <v>1</v>
      </c>
      <c r="X22" s="11">
        <f t="shared" si="11"/>
        <v>0.9</v>
      </c>
      <c r="Y22" s="139">
        <f t="shared" si="12"/>
        <v>1</v>
      </c>
      <c r="Z22" s="139">
        <f t="shared" si="13"/>
        <v>1.1111111111111112</v>
      </c>
      <c r="AA22" s="139">
        <f t="shared" si="14"/>
        <v>1</v>
      </c>
      <c r="AB22" s="11">
        <f t="shared" si="15"/>
        <v>0.9</v>
      </c>
      <c r="AC22" s="139">
        <f t="shared" si="16"/>
        <v>0</v>
      </c>
      <c r="AD22" s="139">
        <f t="shared" si="17"/>
        <v>0</v>
      </c>
      <c r="AE22" s="139">
        <f t="shared" si="18"/>
        <v>0</v>
      </c>
      <c r="AF22" s="11">
        <v>0.9</v>
      </c>
      <c r="AG22" s="139">
        <f t="shared" si="19"/>
        <v>0.75</v>
      </c>
      <c r="AH22" s="139">
        <f t="shared" si="20"/>
        <v>0.83333333333333326</v>
      </c>
      <c r="AI22" s="139">
        <f t="shared" si="21"/>
        <v>0.83333333333333326</v>
      </c>
      <c r="AJ22" s="136">
        <v>1</v>
      </c>
      <c r="AK22" s="136">
        <v>1</v>
      </c>
      <c r="AL22" s="136">
        <v>1</v>
      </c>
      <c r="AM22" s="136">
        <v>1</v>
      </c>
      <c r="AN22" s="117">
        <v>1</v>
      </c>
      <c r="AO22" s="117">
        <v>1</v>
      </c>
      <c r="AP22" s="136"/>
      <c r="AQ22" s="136"/>
      <c r="AR22" s="136"/>
      <c r="AS22" s="136"/>
    </row>
    <row r="23" spans="1:45" ht="51" hidden="1">
      <c r="A23" s="215"/>
      <c r="B23" s="215"/>
      <c r="C23" s="215" t="s">
        <v>35</v>
      </c>
      <c r="D23" s="215" t="s">
        <v>36</v>
      </c>
      <c r="E23" s="45" t="s">
        <v>64</v>
      </c>
      <c r="F23" s="46" t="s">
        <v>65</v>
      </c>
      <c r="G23" s="47" t="s">
        <v>177</v>
      </c>
      <c r="H23" s="48" t="s">
        <v>185</v>
      </c>
      <c r="I23" s="48" t="s">
        <v>285</v>
      </c>
      <c r="J23" s="38" t="s">
        <v>37</v>
      </c>
      <c r="K23" s="45" t="s">
        <v>150</v>
      </c>
      <c r="L23" s="11">
        <v>0.9</v>
      </c>
      <c r="M23" s="11">
        <f t="shared" si="0"/>
        <v>0.9</v>
      </c>
      <c r="N23" s="11">
        <f t="shared" si="1"/>
        <v>0.9</v>
      </c>
      <c r="O23" s="11">
        <f t="shared" si="2"/>
        <v>0.9</v>
      </c>
      <c r="P23" s="35">
        <f t="shared" si="3"/>
        <v>0.9</v>
      </c>
      <c r="Q23" s="139">
        <f t="shared" si="4"/>
        <v>1</v>
      </c>
      <c r="R23" s="139">
        <f t="shared" si="5"/>
        <v>1.1111111111111112</v>
      </c>
      <c r="S23" s="139">
        <f t="shared" si="6"/>
        <v>1</v>
      </c>
      <c r="T23" s="11">
        <f t="shared" si="7"/>
        <v>0.9</v>
      </c>
      <c r="U23" s="139">
        <f t="shared" si="8"/>
        <v>0.75</v>
      </c>
      <c r="V23" s="139">
        <f t="shared" si="9"/>
        <v>0.83333333333333326</v>
      </c>
      <c r="W23" s="139">
        <f t="shared" si="10"/>
        <v>0.83333333333333326</v>
      </c>
      <c r="X23" s="11">
        <f t="shared" si="11"/>
        <v>0.9</v>
      </c>
      <c r="Y23" s="139">
        <f t="shared" si="12"/>
        <v>1.25</v>
      </c>
      <c r="Z23" s="139">
        <f t="shared" si="13"/>
        <v>1.3888888888888888</v>
      </c>
      <c r="AA23" s="139">
        <f t="shared" si="14"/>
        <v>1</v>
      </c>
      <c r="AB23" s="11">
        <f t="shared" si="15"/>
        <v>0.9</v>
      </c>
      <c r="AC23" s="139">
        <f t="shared" si="16"/>
        <v>0</v>
      </c>
      <c r="AD23" s="139">
        <f t="shared" si="17"/>
        <v>0</v>
      </c>
      <c r="AE23" s="139">
        <f t="shared" si="18"/>
        <v>0</v>
      </c>
      <c r="AF23" s="11">
        <v>0.9</v>
      </c>
      <c r="AG23" s="139">
        <f t="shared" si="19"/>
        <v>0.75</v>
      </c>
      <c r="AH23" s="139">
        <f t="shared" si="20"/>
        <v>0.83333333333333326</v>
      </c>
      <c r="AI23" s="139">
        <f t="shared" si="21"/>
        <v>0.83333333333333326</v>
      </c>
      <c r="AJ23" s="136">
        <v>1</v>
      </c>
      <c r="AK23" s="136">
        <v>1</v>
      </c>
      <c r="AL23" s="117">
        <v>9</v>
      </c>
      <c r="AM23" s="117">
        <v>12</v>
      </c>
      <c r="AN23" s="117">
        <v>15</v>
      </c>
      <c r="AO23" s="117">
        <v>12</v>
      </c>
      <c r="AP23" s="136"/>
      <c r="AQ23" s="136"/>
      <c r="AR23" s="136"/>
      <c r="AS23" s="136"/>
    </row>
    <row r="24" spans="1:45" ht="51" hidden="1">
      <c r="A24" s="215"/>
      <c r="B24" s="215"/>
      <c r="C24" s="215"/>
      <c r="D24" s="215"/>
      <c r="E24" s="45" t="s">
        <v>42</v>
      </c>
      <c r="F24" s="54" t="s">
        <v>43</v>
      </c>
      <c r="G24" s="47" t="s">
        <v>178</v>
      </c>
      <c r="H24" s="55" t="s">
        <v>26</v>
      </c>
      <c r="I24" s="54" t="s">
        <v>27</v>
      </c>
      <c r="J24" s="38" t="s">
        <v>37</v>
      </c>
      <c r="K24" s="45" t="s">
        <v>151</v>
      </c>
      <c r="L24" s="11">
        <v>0.9</v>
      </c>
      <c r="M24" s="11">
        <f t="shared" si="0"/>
        <v>0.9</v>
      </c>
      <c r="N24" s="11">
        <f t="shared" si="1"/>
        <v>0.9</v>
      </c>
      <c r="O24" s="11">
        <f t="shared" si="2"/>
        <v>0.9</v>
      </c>
      <c r="P24" s="35">
        <f t="shared" si="3"/>
        <v>0.9</v>
      </c>
      <c r="Q24" s="139">
        <f t="shared" si="4"/>
        <v>1</v>
      </c>
      <c r="R24" s="139">
        <f t="shared" si="5"/>
        <v>1.1111111111111112</v>
      </c>
      <c r="S24" s="139">
        <f t="shared" si="6"/>
        <v>1</v>
      </c>
      <c r="T24" s="11">
        <f t="shared" si="7"/>
        <v>0.9</v>
      </c>
      <c r="U24" s="139">
        <f t="shared" si="8"/>
        <v>0.5625</v>
      </c>
      <c r="V24" s="139">
        <f t="shared" si="9"/>
        <v>0.625</v>
      </c>
      <c r="W24" s="139">
        <f t="shared" si="10"/>
        <v>0.625</v>
      </c>
      <c r="X24" s="11">
        <f t="shared" si="11"/>
        <v>0.9</v>
      </c>
      <c r="Y24" s="139">
        <f t="shared" si="12"/>
        <v>0.97058823529411764</v>
      </c>
      <c r="Z24" s="139">
        <f t="shared" si="13"/>
        <v>1.0784313725490196</v>
      </c>
      <c r="AA24" s="139">
        <f t="shared" si="14"/>
        <v>1</v>
      </c>
      <c r="AB24" s="11">
        <f t="shared" si="15"/>
        <v>0.9</v>
      </c>
      <c r="AC24" s="139">
        <f t="shared" si="16"/>
        <v>0</v>
      </c>
      <c r="AD24" s="139">
        <f t="shared" si="17"/>
        <v>0</v>
      </c>
      <c r="AE24" s="139">
        <f t="shared" si="18"/>
        <v>0</v>
      </c>
      <c r="AF24" s="11">
        <v>0.9</v>
      </c>
      <c r="AG24" s="139">
        <f t="shared" si="19"/>
        <v>0.63327205882352944</v>
      </c>
      <c r="AH24" s="139">
        <f t="shared" si="20"/>
        <v>0.70363562091503273</v>
      </c>
      <c r="AI24" s="139">
        <f t="shared" si="21"/>
        <v>0.70363562091503273</v>
      </c>
      <c r="AJ24" s="136">
        <v>1</v>
      </c>
      <c r="AK24" s="136">
        <v>1</v>
      </c>
      <c r="AL24" s="136">
        <v>9</v>
      </c>
      <c r="AM24" s="136">
        <v>16</v>
      </c>
      <c r="AN24" s="117">
        <v>33</v>
      </c>
      <c r="AO24" s="117">
        <v>34</v>
      </c>
      <c r="AP24" s="136"/>
      <c r="AQ24" s="136"/>
      <c r="AR24" s="136"/>
      <c r="AS24" s="136"/>
    </row>
    <row r="25" spans="1:45" ht="23.25">
      <c r="W25" s="171">
        <f>+AVERAGE(W12:W24)</f>
        <v>0.73350007341875534</v>
      </c>
      <c r="AA25" s="171">
        <f>+AVERAGE(AA12:AA24)</f>
        <v>0.65258151182374902</v>
      </c>
    </row>
    <row r="26" spans="1:45" hidden="1">
      <c r="E26">
        <v>9</v>
      </c>
      <c r="F26">
        <v>13</v>
      </c>
    </row>
  </sheetData>
  <protectedRanges>
    <protectedRange sqref="AR12:AS24 AP12:AQ17 AP19:AQ24 AJ12:AM24" name="Rango1"/>
    <protectedRange sqref="AN16:AO17 AN13:AO15 AN22:AO24 AN18:AO21 AN12:AO12" name="Rango1_1"/>
  </protectedRanges>
  <autoFilter ref="A11:AS26">
    <filterColumn colId="26">
      <filters>
        <filter val="0%"/>
        <filter val="57%"/>
        <filter val="65%"/>
        <filter val="94%"/>
        <filter val="97%"/>
      </filters>
    </filterColumn>
  </autoFilter>
  <mergeCells count="43">
    <mergeCell ref="AS9:AS11"/>
    <mergeCell ref="P10:S10"/>
    <mergeCell ref="T10:W10"/>
    <mergeCell ref="X10:AA10"/>
    <mergeCell ref="AB10:AE10"/>
    <mergeCell ref="AF10:AI10"/>
    <mergeCell ref="AJ10:AK10"/>
    <mergeCell ref="AL10:AM10"/>
    <mergeCell ref="AN10:AO10"/>
    <mergeCell ref="AP10:AQ10"/>
    <mergeCell ref="AR10:AR11"/>
    <mergeCell ref="P9:AI9"/>
    <mergeCell ref="AJ9:AK9"/>
    <mergeCell ref="A1:C2"/>
    <mergeCell ref="D2:L2"/>
    <mergeCell ref="D1:L1"/>
    <mergeCell ref="G9:J9"/>
    <mergeCell ref="A9:A11"/>
    <mergeCell ref="L9:O9"/>
    <mergeCell ref="D9:D11"/>
    <mergeCell ref="E14:E15"/>
    <mergeCell ref="E18:E21"/>
    <mergeCell ref="AL9:AM9"/>
    <mergeCell ref="AN9:AO9"/>
    <mergeCell ref="AP9:AR9"/>
    <mergeCell ref="K10:K11"/>
    <mergeCell ref="G10:G11"/>
    <mergeCell ref="F9:F11"/>
    <mergeCell ref="E9:E11"/>
    <mergeCell ref="J10:J11"/>
    <mergeCell ref="H10:I10"/>
    <mergeCell ref="A12:A24"/>
    <mergeCell ref="B4:D4"/>
    <mergeCell ref="B5:D5"/>
    <mergeCell ref="B6:D6"/>
    <mergeCell ref="B7:D7"/>
    <mergeCell ref="B12:B24"/>
    <mergeCell ref="B9:B11"/>
    <mergeCell ref="C23:C24"/>
    <mergeCell ref="D23:D24"/>
    <mergeCell ref="C12:C22"/>
    <mergeCell ref="D12:D21"/>
    <mergeCell ref="C9:C11"/>
  </mergeCells>
  <conditionalFormatting sqref="Q12:S17 Q22:S24 Q18:Q21 S18:S21">
    <cfRule type="cellIs" dxfId="329" priority="121" stopIfTrue="1" operator="lessThanOrEqual">
      <formula>0.49</formula>
    </cfRule>
    <cfRule type="cellIs" dxfId="328" priority="122" stopIfTrue="1" operator="between">
      <formula>0.5</formula>
      <formula>0.89999</formula>
    </cfRule>
    <cfRule type="cellIs" dxfId="327" priority="123" stopIfTrue="1" operator="greaterThanOrEqual">
      <formula>0.9</formula>
    </cfRule>
  </conditionalFormatting>
  <conditionalFormatting sqref="U12:W17 U22:W24 U18:U21 W18:W21">
    <cfRule type="cellIs" dxfId="326" priority="115" stopIfTrue="1" operator="lessThanOrEqual">
      <formula>0.49</formula>
    </cfRule>
    <cfRule type="cellIs" dxfId="325" priority="116" stopIfTrue="1" operator="between">
      <formula>0.5</formula>
      <formula>0.8999999</formula>
    </cfRule>
    <cfRule type="cellIs" dxfId="324" priority="117" stopIfTrue="1" operator="greaterThanOrEqual">
      <formula>0.9</formula>
    </cfRule>
  </conditionalFormatting>
  <conditionalFormatting sqref="Y12:AA24">
    <cfRule type="cellIs" dxfId="323" priority="109" stopIfTrue="1" operator="lessThanOrEqual">
      <formula>0.49</formula>
    </cfRule>
    <cfRule type="cellIs" dxfId="322" priority="110" stopIfTrue="1" operator="between">
      <formula>0.5</formula>
      <formula>0.899999</formula>
    </cfRule>
    <cfRule type="cellIs" dxfId="321" priority="111" stopIfTrue="1" operator="greaterThanOrEqual">
      <formula>0.9</formula>
    </cfRule>
  </conditionalFormatting>
  <conditionalFormatting sqref="AC12:AE17 AC22:AE24 AC18:AC21 AE18:AE21">
    <cfRule type="cellIs" dxfId="320" priority="34" stopIfTrue="1" operator="lessThanOrEqual">
      <formula>0.49</formula>
    </cfRule>
    <cfRule type="cellIs" dxfId="319" priority="35" stopIfTrue="1" operator="between">
      <formula>0.5</formula>
      <formula>0.899999</formula>
    </cfRule>
    <cfRule type="cellIs" dxfId="318" priority="36" stopIfTrue="1" operator="greaterThanOrEqual">
      <formula>0.9</formula>
    </cfRule>
  </conditionalFormatting>
  <conditionalFormatting sqref="AG12:AI17 AG22:AI24 AG18:AG21 AI18:AI21">
    <cfRule type="cellIs" dxfId="317" priority="97" stopIfTrue="1" operator="lessThanOrEqual">
      <formula>0.49</formula>
    </cfRule>
    <cfRule type="cellIs" dxfId="316" priority="98" stopIfTrue="1" operator="between">
      <formula>0.5</formula>
      <formula>0.899999</formula>
    </cfRule>
    <cfRule type="cellIs" dxfId="315" priority="99" stopIfTrue="1" operator="greaterThanOrEqual">
      <formula>0.9</formula>
    </cfRule>
  </conditionalFormatting>
  <conditionalFormatting sqref="AH18:AH21">
    <cfRule type="cellIs" dxfId="314" priority="10" stopIfTrue="1" operator="lessThanOrEqual">
      <formula>0.49</formula>
    </cfRule>
    <cfRule type="cellIs" dxfId="313" priority="11" stopIfTrue="1" operator="between">
      <formula>0.5</formula>
      <formula>0.899999</formula>
    </cfRule>
    <cfRule type="cellIs" dxfId="312" priority="12" stopIfTrue="1" operator="greaterThanOrEqual">
      <formula>0.9</formula>
    </cfRule>
  </conditionalFormatting>
  <conditionalFormatting sqref="V18:V21">
    <cfRule type="cellIs" dxfId="311" priority="7" stopIfTrue="1" operator="lessThanOrEqual">
      <formula>0.49</formula>
    </cfRule>
    <cfRule type="cellIs" dxfId="310" priority="8" stopIfTrue="1" operator="between">
      <formula>0.5</formula>
      <formula>0.899999</formula>
    </cfRule>
    <cfRule type="cellIs" dxfId="309" priority="9" stopIfTrue="1" operator="greaterThanOrEqual">
      <formula>0.9</formula>
    </cfRule>
  </conditionalFormatting>
  <conditionalFormatting sqref="R18:R21">
    <cfRule type="cellIs" dxfId="308" priority="4" stopIfTrue="1" operator="lessThanOrEqual">
      <formula>0.49</formula>
    </cfRule>
    <cfRule type="cellIs" dxfId="307" priority="5" stopIfTrue="1" operator="between">
      <formula>0.5</formula>
      <formula>0.899999</formula>
    </cfRule>
    <cfRule type="cellIs" dxfId="306" priority="6" stopIfTrue="1" operator="greaterThanOrEqual">
      <formula>0.9</formula>
    </cfRule>
  </conditionalFormatting>
  <conditionalFormatting sqref="AD18:AD21">
    <cfRule type="cellIs" dxfId="305" priority="1" stopIfTrue="1" operator="lessThanOrEqual">
      <formula>0.49</formula>
    </cfRule>
    <cfRule type="cellIs" dxfId="304" priority="2" stopIfTrue="1" operator="between">
      <formula>0.5</formula>
      <formula>0.899999</formula>
    </cfRule>
    <cfRule type="cellIs" dxfId="303" priority="3" stopIfTrue="1" operator="greaterThanOrEqual">
      <formula>0.9</formula>
    </cfRule>
  </conditionalFormatting>
  <pageMargins left="0.7" right="0.7" top="0.75" bottom="0.75" header="0.3" footer="0.3"/>
  <pageSetup scale="13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"/>
  <sheetViews>
    <sheetView zoomScale="68" zoomScaleNormal="68" workbookViewId="0">
      <selection activeCell="AJ1" sqref="AJ1:AS1048576"/>
    </sheetView>
  </sheetViews>
  <sheetFormatPr baseColWidth="10" defaultRowHeight="15"/>
  <cols>
    <col min="1" max="1" width="19.7109375" customWidth="1"/>
    <col min="2" max="2" width="18.42578125" customWidth="1"/>
    <col min="3" max="3" width="15.85546875" customWidth="1"/>
    <col min="4" max="4" width="25" customWidth="1"/>
    <col min="5" max="5" width="31" customWidth="1"/>
    <col min="6" max="6" width="28.85546875" customWidth="1"/>
    <col min="7" max="7" width="18.5703125" customWidth="1"/>
    <col min="8" max="8" width="37.140625" customWidth="1"/>
    <col min="9" max="9" width="25.42578125" customWidth="1"/>
    <col min="10" max="10" width="11.42578125" customWidth="1"/>
    <col min="11" max="11" width="14.28515625" style="43" customWidth="1"/>
    <col min="12" max="15" width="6.7109375" customWidth="1"/>
    <col min="16" max="35" width="11.42578125" customWidth="1"/>
    <col min="36" max="45" width="20.42578125" customWidth="1"/>
  </cols>
  <sheetData>
    <row r="1" spans="1:45" ht="32.25" customHeight="1">
      <c r="A1" s="229"/>
      <c r="B1" s="230"/>
      <c r="C1" s="231"/>
      <c r="D1" s="235" t="s">
        <v>19</v>
      </c>
      <c r="E1" s="236"/>
      <c r="F1" s="236"/>
      <c r="G1" s="236"/>
      <c r="H1" s="236"/>
      <c r="I1" s="236"/>
      <c r="J1" s="236"/>
      <c r="K1" s="236"/>
      <c r="L1" s="236"/>
    </row>
    <row r="2" spans="1:45" ht="32.25" customHeight="1" thickBot="1">
      <c r="A2" s="232"/>
      <c r="B2" s="233"/>
      <c r="C2" s="234"/>
      <c r="D2" s="237" t="s">
        <v>18</v>
      </c>
      <c r="E2" s="238"/>
      <c r="F2" s="238"/>
      <c r="G2" s="238"/>
      <c r="H2" s="238"/>
      <c r="I2" s="238"/>
      <c r="J2" s="238"/>
      <c r="K2" s="238"/>
      <c r="L2" s="238"/>
    </row>
    <row r="3" spans="1:45" ht="12.75" customHeight="1" thickBot="1">
      <c r="A3" s="2"/>
      <c r="B3" s="3"/>
      <c r="C3" s="3"/>
      <c r="D3" s="4"/>
      <c r="E3" s="4"/>
      <c r="F3" s="4"/>
      <c r="G3" s="4"/>
      <c r="H3" s="4"/>
      <c r="I3" s="4"/>
      <c r="J3" s="4"/>
      <c r="K3" s="40"/>
      <c r="L3" s="4"/>
    </row>
    <row r="4" spans="1:45" ht="12.75" customHeight="1">
      <c r="A4" s="16" t="s">
        <v>20</v>
      </c>
      <c r="B4" s="239" t="s">
        <v>105</v>
      </c>
      <c r="C4" s="239"/>
      <c r="D4" s="240"/>
      <c r="E4" s="17"/>
      <c r="F4" s="17"/>
      <c r="G4" s="17"/>
      <c r="H4" s="17"/>
      <c r="I4" s="17"/>
      <c r="J4" s="4"/>
      <c r="K4" s="40"/>
      <c r="L4" s="4"/>
    </row>
    <row r="5" spans="1:45" ht="12.75" customHeight="1">
      <c r="A5" s="18" t="s">
        <v>22</v>
      </c>
      <c r="B5" s="241" t="s">
        <v>118</v>
      </c>
      <c r="C5" s="241"/>
      <c r="D5" s="242"/>
      <c r="E5" s="17"/>
      <c r="F5" s="17"/>
      <c r="G5" s="17"/>
      <c r="H5" s="17"/>
      <c r="I5" s="17"/>
      <c r="J5" s="4"/>
      <c r="K5" s="40"/>
      <c r="L5" s="4"/>
    </row>
    <row r="6" spans="1:45" ht="23.25" customHeight="1">
      <c r="A6" s="18" t="s">
        <v>23</v>
      </c>
      <c r="B6" s="241" t="s">
        <v>107</v>
      </c>
      <c r="C6" s="241"/>
      <c r="D6" s="242"/>
      <c r="E6" s="17"/>
      <c r="F6" s="17"/>
      <c r="G6" s="17"/>
      <c r="H6" s="17"/>
      <c r="I6" s="17"/>
      <c r="J6" s="4"/>
      <c r="K6" s="40"/>
      <c r="L6" s="4"/>
    </row>
    <row r="7" spans="1:45" ht="12.75" customHeight="1" thickBot="1">
      <c r="A7" s="19" t="s">
        <v>25</v>
      </c>
      <c r="B7" s="241" t="s">
        <v>118</v>
      </c>
      <c r="C7" s="241"/>
      <c r="D7" s="242"/>
      <c r="E7" s="17"/>
      <c r="F7" s="17"/>
      <c r="G7" s="17"/>
      <c r="H7" s="17"/>
      <c r="I7" s="17"/>
      <c r="J7" s="4"/>
      <c r="K7" s="40"/>
      <c r="L7" s="4"/>
    </row>
    <row r="8" spans="1:45" ht="12.75" customHeight="1" thickBot="1">
      <c r="A8" s="2"/>
      <c r="B8" s="3"/>
      <c r="C8" s="3"/>
      <c r="D8" s="4"/>
      <c r="E8" s="4"/>
      <c r="F8" s="4"/>
      <c r="G8" s="4"/>
      <c r="H8" s="4"/>
      <c r="I8" s="4"/>
      <c r="J8" s="4"/>
      <c r="K8" s="40"/>
      <c r="L8" s="4"/>
    </row>
    <row r="9" spans="1:45" s="1" customFormat="1" ht="15.75" customHeight="1">
      <c r="A9" s="246" t="s">
        <v>0</v>
      </c>
      <c r="B9" s="222" t="s">
        <v>1</v>
      </c>
      <c r="C9" s="222" t="s">
        <v>31</v>
      </c>
      <c r="D9" s="222" t="s">
        <v>2</v>
      </c>
      <c r="E9" s="222" t="s">
        <v>11</v>
      </c>
      <c r="F9" s="222" t="s">
        <v>3</v>
      </c>
      <c r="G9" s="225" t="s">
        <v>4</v>
      </c>
      <c r="H9" s="225"/>
      <c r="I9" s="225"/>
      <c r="J9" s="225"/>
      <c r="K9" s="41"/>
      <c r="L9" s="225" t="s">
        <v>12</v>
      </c>
      <c r="M9" s="225"/>
      <c r="N9" s="225"/>
      <c r="O9" s="225"/>
      <c r="P9" s="217" t="s">
        <v>12</v>
      </c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49" t="s">
        <v>779</v>
      </c>
      <c r="AK9" s="249"/>
      <c r="AL9" s="249" t="s">
        <v>780</v>
      </c>
      <c r="AM9" s="249"/>
      <c r="AN9" s="249" t="s">
        <v>781</v>
      </c>
      <c r="AO9" s="249"/>
      <c r="AP9" s="249" t="s">
        <v>782</v>
      </c>
      <c r="AQ9" s="249"/>
      <c r="AR9" s="249"/>
      <c r="AS9" s="250" t="s">
        <v>783</v>
      </c>
    </row>
    <row r="10" spans="1:45" s="1" customFormat="1" ht="15.75" customHeight="1">
      <c r="A10" s="247"/>
      <c r="B10" s="223"/>
      <c r="C10" s="223"/>
      <c r="D10" s="223"/>
      <c r="E10" s="223"/>
      <c r="F10" s="223"/>
      <c r="G10" s="217" t="s">
        <v>5</v>
      </c>
      <c r="H10" s="217" t="s">
        <v>6</v>
      </c>
      <c r="I10" s="217"/>
      <c r="J10" s="217" t="s">
        <v>7</v>
      </c>
      <c r="K10" s="289" t="s">
        <v>10</v>
      </c>
      <c r="L10" s="130" t="s">
        <v>757</v>
      </c>
      <c r="M10" s="130" t="s">
        <v>758</v>
      </c>
      <c r="N10" s="130" t="s">
        <v>759</v>
      </c>
      <c r="O10" s="130" t="s">
        <v>760</v>
      </c>
      <c r="P10" s="243" t="s">
        <v>13</v>
      </c>
      <c r="Q10" s="244"/>
      <c r="R10" s="244"/>
      <c r="S10" s="245"/>
      <c r="T10" s="243" t="s">
        <v>14</v>
      </c>
      <c r="U10" s="244"/>
      <c r="V10" s="244"/>
      <c r="W10" s="245"/>
      <c r="X10" s="243" t="s">
        <v>15</v>
      </c>
      <c r="Y10" s="244"/>
      <c r="Z10" s="244"/>
      <c r="AA10" s="245"/>
      <c r="AB10" s="217" t="s">
        <v>16</v>
      </c>
      <c r="AC10" s="217"/>
      <c r="AD10" s="217"/>
      <c r="AE10" s="217"/>
      <c r="AF10" s="217" t="s">
        <v>776</v>
      </c>
      <c r="AG10" s="217"/>
      <c r="AH10" s="217"/>
      <c r="AI10" s="217"/>
      <c r="AJ10" s="253" t="s">
        <v>784</v>
      </c>
      <c r="AK10" s="253"/>
      <c r="AL10" s="253" t="s">
        <v>784</v>
      </c>
      <c r="AM10" s="253"/>
      <c r="AN10" s="253" t="s">
        <v>784</v>
      </c>
      <c r="AO10" s="253"/>
      <c r="AP10" s="253" t="s">
        <v>784</v>
      </c>
      <c r="AQ10" s="253"/>
      <c r="AR10" s="253" t="s">
        <v>785</v>
      </c>
      <c r="AS10" s="251"/>
    </row>
    <row r="11" spans="1:45" s="1" customFormat="1" ht="51" customHeight="1">
      <c r="A11" s="248"/>
      <c r="B11" s="224"/>
      <c r="C11" s="224"/>
      <c r="D11" s="224"/>
      <c r="E11" s="224"/>
      <c r="F11" s="224"/>
      <c r="G11" s="228"/>
      <c r="H11" s="23" t="s">
        <v>8</v>
      </c>
      <c r="I11" s="23" t="s">
        <v>9</v>
      </c>
      <c r="J11" s="228"/>
      <c r="K11" s="290"/>
      <c r="L11" s="23" t="s">
        <v>17</v>
      </c>
      <c r="M11" s="23" t="s">
        <v>17</v>
      </c>
      <c r="N11" s="23" t="s">
        <v>17</v>
      </c>
      <c r="O11" s="23" t="s">
        <v>17</v>
      </c>
      <c r="P11" s="135" t="s">
        <v>17</v>
      </c>
      <c r="Q11" s="135" t="s">
        <v>773</v>
      </c>
      <c r="R11" s="138" t="s">
        <v>774</v>
      </c>
      <c r="S11" s="138" t="s">
        <v>775</v>
      </c>
      <c r="T11" s="135" t="s">
        <v>17</v>
      </c>
      <c r="U11" s="135" t="s">
        <v>773</v>
      </c>
      <c r="V11" s="138" t="s">
        <v>774</v>
      </c>
      <c r="W11" s="138" t="s">
        <v>775</v>
      </c>
      <c r="X11" s="135" t="s">
        <v>17</v>
      </c>
      <c r="Y11" s="135" t="s">
        <v>773</v>
      </c>
      <c r="Z11" s="138" t="s">
        <v>774</v>
      </c>
      <c r="AA11" s="138" t="s">
        <v>775</v>
      </c>
      <c r="AB11" s="135" t="s">
        <v>17</v>
      </c>
      <c r="AC11" s="135" t="s">
        <v>773</v>
      </c>
      <c r="AD11" s="138" t="s">
        <v>774</v>
      </c>
      <c r="AE11" s="138" t="s">
        <v>775</v>
      </c>
      <c r="AF11" s="135" t="s">
        <v>17</v>
      </c>
      <c r="AG11" s="135" t="s">
        <v>777</v>
      </c>
      <c r="AH11" s="135" t="s">
        <v>778</v>
      </c>
      <c r="AI11" s="140" t="s">
        <v>775</v>
      </c>
      <c r="AJ11" s="141" t="s">
        <v>8</v>
      </c>
      <c r="AK11" s="141" t="s">
        <v>9</v>
      </c>
      <c r="AL11" s="141" t="s">
        <v>8</v>
      </c>
      <c r="AM11" s="141" t="s">
        <v>9</v>
      </c>
      <c r="AN11" s="141" t="s">
        <v>8</v>
      </c>
      <c r="AO11" s="141" t="s">
        <v>9</v>
      </c>
      <c r="AP11" s="141" t="s">
        <v>8</v>
      </c>
      <c r="AQ11" s="141" t="s">
        <v>9</v>
      </c>
      <c r="AR11" s="254"/>
      <c r="AS11" s="252"/>
    </row>
    <row r="12" spans="1:45" s="31" customFormat="1" ht="73.5" customHeight="1">
      <c r="A12" s="286" t="s">
        <v>29</v>
      </c>
      <c r="B12" s="287" t="s">
        <v>30</v>
      </c>
      <c r="C12" s="286" t="s">
        <v>32</v>
      </c>
      <c r="D12" s="286" t="s">
        <v>34</v>
      </c>
      <c r="E12" s="288" t="s">
        <v>258</v>
      </c>
      <c r="F12" s="47" t="s">
        <v>355</v>
      </c>
      <c r="G12" s="83" t="s">
        <v>227</v>
      </c>
      <c r="H12" s="83" t="s">
        <v>259</v>
      </c>
      <c r="I12" s="83" t="s">
        <v>514</v>
      </c>
      <c r="J12" s="83" t="s">
        <v>51</v>
      </c>
      <c r="K12" s="83" t="s">
        <v>274</v>
      </c>
      <c r="L12" s="11">
        <v>0.9</v>
      </c>
      <c r="M12" s="11">
        <f>+L12</f>
        <v>0.9</v>
      </c>
      <c r="N12" s="11">
        <f>+L12</f>
        <v>0.9</v>
      </c>
      <c r="O12" s="11">
        <f>+L12</f>
        <v>0.9</v>
      </c>
      <c r="P12" s="35">
        <f>+L12</f>
        <v>0.9</v>
      </c>
      <c r="Q12" s="139">
        <f>IF(ISERROR(AJ12/AK12),0,AJ12/AK12)</f>
        <v>1</v>
      </c>
      <c r="R12" s="139">
        <f>IF(ISERROR(Q12/P12),0,(Q12/P12))</f>
        <v>1.1111111111111112</v>
      </c>
      <c r="S12" s="139">
        <f>IF(R12&gt;=100%,100%,IF(R12=R12,R12))</f>
        <v>1</v>
      </c>
      <c r="T12" s="11">
        <f>+M12</f>
        <v>0.9</v>
      </c>
      <c r="U12" s="139">
        <f>IF(ISERROR(AL12/AM12),0,AL12/AM12)</f>
        <v>0.95253911611309361</v>
      </c>
      <c r="V12" s="139">
        <f>IF(ISERROR(U12/T12),0,(U12/T12))</f>
        <v>1.0583767956812151</v>
      </c>
      <c r="W12" s="139">
        <f>IF(V12&gt;=100%,100%,IF(V12=V12,V12))</f>
        <v>1</v>
      </c>
      <c r="X12" s="11">
        <f>+N12</f>
        <v>0.9</v>
      </c>
      <c r="Y12" s="139">
        <f>IF(ISERROR(AN12/AO12),0,AN12/AO12)</f>
        <v>1.0166895415866044</v>
      </c>
      <c r="Z12" s="139">
        <f>IF(ISERROR(Y12/X12),0,(Y12/X12))</f>
        <v>1.1296550462073383</v>
      </c>
      <c r="AA12" s="139">
        <f>IF(Z12&gt;=100%,100%,IF(Z12=Z12,Z12))</f>
        <v>1</v>
      </c>
      <c r="AB12" s="11">
        <f>+O12</f>
        <v>0.9</v>
      </c>
      <c r="AC12" s="139">
        <f>IF(ISERROR(AP12/AQ12),0,AP12/AQ12)</f>
        <v>0</v>
      </c>
      <c r="AD12" s="139">
        <f>IF(ISERROR(AC12/AB12),0,(AC12/AB12))</f>
        <v>0</v>
      </c>
      <c r="AE12" s="139">
        <f>IF(AD12&gt;=100%,100%,IF(AD12=AD12,AD12))</f>
        <v>0</v>
      </c>
      <c r="AF12" s="11">
        <f>+P12</f>
        <v>0.9</v>
      </c>
      <c r="AG12" s="139">
        <f>+AVERAGE(Q12,U12,Y12,AC12)</f>
        <v>0.7423071644249245</v>
      </c>
      <c r="AH12" s="139">
        <f>IF(ISERROR(AG12/AF12),0,(AG12/AF12))</f>
        <v>0.82478573824991608</v>
      </c>
      <c r="AI12" s="139">
        <f>IF(AH12&gt;=100%,100%,IF(AH12=AH12,AH12))</f>
        <v>0.82478573824991608</v>
      </c>
      <c r="AJ12" s="163">
        <v>36430</v>
      </c>
      <c r="AK12" s="163">
        <v>36430</v>
      </c>
      <c r="AL12" s="136">
        <v>34701</v>
      </c>
      <c r="AM12" s="136">
        <v>36430</v>
      </c>
      <c r="AN12" s="180">
        <v>37038</v>
      </c>
      <c r="AO12" s="180">
        <v>36430</v>
      </c>
      <c r="AP12" s="136"/>
      <c r="AQ12" s="136"/>
      <c r="AR12" s="136"/>
      <c r="AS12" s="136"/>
    </row>
    <row r="13" spans="1:45" s="31" customFormat="1" ht="73.5" customHeight="1">
      <c r="A13" s="286"/>
      <c r="B13" s="287"/>
      <c r="C13" s="286"/>
      <c r="D13" s="286"/>
      <c r="E13" s="288"/>
      <c r="F13" s="47" t="s">
        <v>356</v>
      </c>
      <c r="G13" s="83" t="s">
        <v>227</v>
      </c>
      <c r="H13" s="83" t="s">
        <v>515</v>
      </c>
      <c r="I13" s="83" t="s">
        <v>516</v>
      </c>
      <c r="J13" s="83" t="s">
        <v>51</v>
      </c>
      <c r="K13" s="83" t="s">
        <v>274</v>
      </c>
      <c r="L13" s="11">
        <v>0.9</v>
      </c>
      <c r="M13" s="11">
        <f>+L13</f>
        <v>0.9</v>
      </c>
      <c r="N13" s="11">
        <f>+L13</f>
        <v>0.9</v>
      </c>
      <c r="O13" s="11">
        <f>+L13</f>
        <v>0.9</v>
      </c>
      <c r="P13" s="35">
        <f t="shared" ref="P13:P23" si="0">+L13</f>
        <v>0.9</v>
      </c>
      <c r="Q13" s="139">
        <f t="shared" ref="Q13:Q22" si="1">IF(ISERROR(AJ13/AK13),0,AJ13/AK13)</f>
        <v>1</v>
      </c>
      <c r="R13" s="139">
        <f t="shared" ref="R13:R23" si="2">IF(ISERROR(Q13/P13),0,(Q13/P13))</f>
        <v>1.1111111111111112</v>
      </c>
      <c r="S13" s="139">
        <f t="shared" ref="S13:S23" si="3">IF(R13&gt;=100%,100%,IF(R13=R13,R13))</f>
        <v>1</v>
      </c>
      <c r="T13" s="11">
        <f t="shared" ref="T13:T23" si="4">+M13</f>
        <v>0.9</v>
      </c>
      <c r="U13" s="139">
        <f t="shared" ref="U13:U23" si="5">IF(ISERROR(AL13/AM13),0,AL13/AM13)</f>
        <v>1.0279081054845494</v>
      </c>
      <c r="V13" s="139">
        <f t="shared" ref="V13:V23" si="6">IF(ISERROR(U13/T13),0,(U13/T13))</f>
        <v>1.1421201172050548</v>
      </c>
      <c r="W13" s="139">
        <f t="shared" ref="W13:W23" si="7">IF(V13&gt;=100%,100%,IF(V13=V13,V13))</f>
        <v>1</v>
      </c>
      <c r="X13" s="11">
        <f t="shared" ref="X13:X23" si="8">+N13</f>
        <v>0.9</v>
      </c>
      <c r="Y13" s="139">
        <f t="shared" ref="Y13:Y23" si="9">IF(ISERROR(AN13/AO13),0,AN13/AO13)</f>
        <v>1.0622250659841639</v>
      </c>
      <c r="Z13" s="139">
        <f t="shared" ref="Z13:Z23" si="10">IF(ISERROR(Y13/X13),0,(Y13/X13))</f>
        <v>1.1802500733157377</v>
      </c>
      <c r="AA13" s="139">
        <f t="shared" ref="AA13:AA23" si="11">IF(Z13&gt;=100%,100%,IF(Z13=Z13,Z13))</f>
        <v>1</v>
      </c>
      <c r="AB13" s="11">
        <f t="shared" ref="AB13:AB23" si="12">+O13</f>
        <v>0.9</v>
      </c>
      <c r="AC13" s="139">
        <f t="shared" ref="AC13:AC23" si="13">IF(ISERROR(AP13/AQ13),0,AP13/AQ13)</f>
        <v>0</v>
      </c>
      <c r="AD13" s="139">
        <f t="shared" ref="AD13:AD23" si="14">IF(ISERROR(AC13/AB13),0,(AC13/AB13))</f>
        <v>0</v>
      </c>
      <c r="AE13" s="139">
        <f t="shared" ref="AE13:AE23" si="15">IF(AD13&gt;=100%,100%,IF(AD13=AD13,AD13))</f>
        <v>0</v>
      </c>
      <c r="AF13" s="11">
        <f t="shared" ref="AF13:AF23" si="16">+P13</f>
        <v>0.9</v>
      </c>
      <c r="AG13" s="139">
        <f t="shared" ref="AG13:AG23" si="17">+AVERAGE(Q13,U13,Y13,AC13)</f>
        <v>0.7725332928671782</v>
      </c>
      <c r="AH13" s="139">
        <f t="shared" ref="AH13:AH23" si="18">IF(ISERROR(AG13/AF13),0,(AG13/AF13))</f>
        <v>0.85837032540797575</v>
      </c>
      <c r="AI13" s="139">
        <f t="shared" ref="AI13:AI23" si="19">IF(AH13&gt;=100%,100%,IF(AH13=AH13,AH13))</f>
        <v>0.85837032540797575</v>
      </c>
      <c r="AJ13" s="136">
        <v>12503</v>
      </c>
      <c r="AK13" s="136">
        <v>12503</v>
      </c>
      <c r="AL13" s="136">
        <v>12707</v>
      </c>
      <c r="AM13" s="136">
        <v>12362</v>
      </c>
      <c r="AN13" s="180">
        <v>13281</v>
      </c>
      <c r="AO13" s="180">
        <v>12503</v>
      </c>
      <c r="AP13" s="136"/>
      <c r="AQ13" s="136"/>
      <c r="AR13" s="136"/>
      <c r="AS13" s="136"/>
    </row>
    <row r="14" spans="1:45" s="31" customFormat="1" ht="51" customHeight="1">
      <c r="A14" s="286"/>
      <c r="B14" s="287"/>
      <c r="C14" s="286"/>
      <c r="D14" s="286"/>
      <c r="E14" s="288"/>
      <c r="F14" s="47" t="s">
        <v>357</v>
      </c>
      <c r="G14" s="83" t="s">
        <v>517</v>
      </c>
      <c r="H14" s="83" t="s">
        <v>518</v>
      </c>
      <c r="I14" s="83" t="s">
        <v>260</v>
      </c>
      <c r="J14" s="83" t="s">
        <v>51</v>
      </c>
      <c r="K14" s="83" t="s">
        <v>274</v>
      </c>
      <c r="L14" s="11">
        <v>0.01</v>
      </c>
      <c r="M14" s="11">
        <v>0.01</v>
      </c>
      <c r="N14" s="11">
        <v>0.01</v>
      </c>
      <c r="O14" s="11">
        <v>0.02</v>
      </c>
      <c r="P14" s="35">
        <f t="shared" si="0"/>
        <v>0.01</v>
      </c>
      <c r="Q14" s="165">
        <f>+AK14-AJ14</f>
        <v>-8.0000000000002292E-4</v>
      </c>
      <c r="R14" s="139">
        <f>+IF(Q14&gt;=1%,(100%),(0%))</f>
        <v>0</v>
      </c>
      <c r="S14" s="139">
        <f t="shared" si="3"/>
        <v>0</v>
      </c>
      <c r="T14" s="11">
        <f t="shared" si="4"/>
        <v>0.01</v>
      </c>
      <c r="U14" s="139">
        <f>+AM14-AL14</f>
        <v>-2.1295964963517378E-2</v>
      </c>
      <c r="V14" s="139">
        <f>+IF(U14&gt;=1%,(100%),(0%))</f>
        <v>0</v>
      </c>
      <c r="W14" s="139">
        <f t="shared" si="7"/>
        <v>0</v>
      </c>
      <c r="X14" s="11">
        <f t="shared" si="8"/>
        <v>0.01</v>
      </c>
      <c r="Y14" s="139">
        <f>+AO14-AN14</f>
        <v>1.9100000000000006E-2</v>
      </c>
      <c r="Z14" s="139">
        <f>+IF(Y14&gt;=1%,(100%),(0%))</f>
        <v>1</v>
      </c>
      <c r="AA14" s="139">
        <f t="shared" si="11"/>
        <v>1</v>
      </c>
      <c r="AB14" s="11">
        <f t="shared" si="12"/>
        <v>0.02</v>
      </c>
      <c r="AC14" s="139">
        <f t="shared" si="13"/>
        <v>0</v>
      </c>
      <c r="AD14" s="139">
        <f>+IF(AC14&gt;=1%,(100%),(0%))</f>
        <v>0</v>
      </c>
      <c r="AE14" s="139">
        <f t="shared" si="15"/>
        <v>0</v>
      </c>
      <c r="AF14" s="11">
        <v>0.03</v>
      </c>
      <c r="AG14" s="139">
        <f>+AVERAGE(Q14,U14,Y14,AC14)</f>
        <v>-7.4899124087934865E-4</v>
      </c>
      <c r="AH14" s="139">
        <f>+IF(AG14&gt;=1%,(100%),(0%))</f>
        <v>0</v>
      </c>
      <c r="AI14" s="139">
        <f t="shared" si="19"/>
        <v>0</v>
      </c>
      <c r="AJ14" s="88">
        <v>0.88990000000000002</v>
      </c>
      <c r="AK14" s="88">
        <v>0.8891</v>
      </c>
      <c r="AL14" s="12">
        <f>15377/16899</f>
        <v>0.90993549914196104</v>
      </c>
      <c r="AM14" s="12">
        <f>14651/16487</f>
        <v>0.88863953417844366</v>
      </c>
      <c r="AN14" s="195">
        <v>0.87</v>
      </c>
      <c r="AO14" s="195">
        <v>0.8891</v>
      </c>
      <c r="AP14" s="136"/>
      <c r="AQ14" s="136"/>
      <c r="AR14" s="136"/>
      <c r="AS14" s="136"/>
    </row>
    <row r="15" spans="1:45" ht="108.75" customHeight="1">
      <c r="A15" s="286"/>
      <c r="B15" s="287"/>
      <c r="C15" s="286"/>
      <c r="D15" s="286"/>
      <c r="E15" s="45" t="s">
        <v>358</v>
      </c>
      <c r="F15" s="45" t="s">
        <v>359</v>
      </c>
      <c r="G15" s="83" t="s">
        <v>519</v>
      </c>
      <c r="H15" s="83" t="s">
        <v>520</v>
      </c>
      <c r="I15" s="47" t="s">
        <v>521</v>
      </c>
      <c r="J15" s="84" t="s">
        <v>51</v>
      </c>
      <c r="K15" s="45" t="s">
        <v>261</v>
      </c>
      <c r="L15" s="11" t="s">
        <v>603</v>
      </c>
      <c r="M15" s="11" t="str">
        <f>+L15</f>
        <v>&lt;30</v>
      </c>
      <c r="N15" s="11" t="str">
        <f>+L15</f>
        <v>&lt;30</v>
      </c>
      <c r="O15" s="11" t="str">
        <f>+L15</f>
        <v>&lt;30</v>
      </c>
      <c r="P15" s="35" t="str">
        <f t="shared" si="0"/>
        <v>&lt;30</v>
      </c>
      <c r="Q15" s="164">
        <f t="shared" si="1"/>
        <v>17.176025766699343</v>
      </c>
      <c r="R15" s="139">
        <f>+IF(Q15&lt;=30,(100%),(0%))</f>
        <v>1</v>
      </c>
      <c r="S15" s="139">
        <f t="shared" si="3"/>
        <v>1</v>
      </c>
      <c r="T15" s="11" t="str">
        <f t="shared" si="4"/>
        <v>&lt;30</v>
      </c>
      <c r="U15" s="164">
        <f t="shared" si="5"/>
        <v>28.060113328406011</v>
      </c>
      <c r="V15" s="139">
        <f>+IF(U15&lt;=30,(100%),(0%))</f>
        <v>1</v>
      </c>
      <c r="W15" s="139">
        <f t="shared" si="7"/>
        <v>1</v>
      </c>
      <c r="X15" s="11" t="str">
        <f t="shared" si="8"/>
        <v>&lt;30</v>
      </c>
      <c r="Y15" s="164">
        <f t="shared" si="9"/>
        <v>26.6</v>
      </c>
      <c r="Z15" s="139">
        <f>+IF(Y15&lt;=30,(100%),(0%))</f>
        <v>1</v>
      </c>
      <c r="AA15" s="139">
        <f t="shared" si="11"/>
        <v>1</v>
      </c>
      <c r="AB15" s="11" t="str">
        <f t="shared" si="12"/>
        <v>&lt;30</v>
      </c>
      <c r="AC15" s="164">
        <f t="shared" si="13"/>
        <v>0</v>
      </c>
      <c r="AD15" s="139">
        <f t="shared" si="14"/>
        <v>0</v>
      </c>
      <c r="AE15" s="139">
        <f t="shared" si="15"/>
        <v>0</v>
      </c>
      <c r="AF15" s="11" t="str">
        <f t="shared" si="16"/>
        <v>&lt;30</v>
      </c>
      <c r="AG15" s="164">
        <f t="shared" si="17"/>
        <v>17.959034773776338</v>
      </c>
      <c r="AH15" s="139">
        <f>+IF(AG15&lt;=30,(100%),(0%))</f>
        <v>1</v>
      </c>
      <c r="AI15" s="139">
        <f t="shared" si="19"/>
        <v>1</v>
      </c>
      <c r="AJ15" s="136">
        <v>245308</v>
      </c>
      <c r="AK15" s="136">
        <v>14282</v>
      </c>
      <c r="AL15" s="136">
        <v>455584</v>
      </c>
      <c r="AM15" s="136">
        <v>16236</v>
      </c>
      <c r="AN15" s="117">
        <f>+AO15*26.6</f>
        <v>395861.2</v>
      </c>
      <c r="AO15" s="117">
        <f>ROUND(37038*0.4018,0)</f>
        <v>14882</v>
      </c>
      <c r="AP15" s="136"/>
      <c r="AQ15" s="136"/>
      <c r="AR15" s="136"/>
      <c r="AS15" s="136"/>
    </row>
    <row r="16" spans="1:45" ht="78" customHeight="1">
      <c r="A16" s="286"/>
      <c r="B16" s="287"/>
      <c r="C16" s="286"/>
      <c r="D16" s="286"/>
      <c r="E16" s="45" t="s">
        <v>724</v>
      </c>
      <c r="F16" s="45" t="s">
        <v>799</v>
      </c>
      <c r="G16" s="83" t="s">
        <v>725</v>
      </c>
      <c r="H16" s="83" t="s">
        <v>726</v>
      </c>
      <c r="I16" s="47" t="s">
        <v>727</v>
      </c>
      <c r="J16" s="84" t="s">
        <v>51</v>
      </c>
      <c r="K16" s="45" t="s">
        <v>261</v>
      </c>
      <c r="L16" s="11">
        <v>0.9</v>
      </c>
      <c r="M16" s="11">
        <v>0.9</v>
      </c>
      <c r="N16" s="11">
        <v>0.9</v>
      </c>
      <c r="O16" s="11">
        <v>0.9</v>
      </c>
      <c r="P16" s="35">
        <f t="shared" si="0"/>
        <v>0.9</v>
      </c>
      <c r="Q16" s="139">
        <f t="shared" si="1"/>
        <v>1</v>
      </c>
      <c r="R16" s="139">
        <f t="shared" si="2"/>
        <v>1.1111111111111112</v>
      </c>
      <c r="S16" s="139">
        <f t="shared" si="3"/>
        <v>1</v>
      </c>
      <c r="T16" s="11">
        <f t="shared" si="4"/>
        <v>0.9</v>
      </c>
      <c r="U16" s="139">
        <f t="shared" si="5"/>
        <v>0.84545454545454546</v>
      </c>
      <c r="V16" s="139">
        <f t="shared" si="6"/>
        <v>0.93939393939393934</v>
      </c>
      <c r="W16" s="139">
        <f t="shared" si="7"/>
        <v>0.93939393939393934</v>
      </c>
      <c r="X16" s="11">
        <f t="shared" si="8"/>
        <v>0.9</v>
      </c>
      <c r="Y16" s="139">
        <f t="shared" si="9"/>
        <v>0.8</v>
      </c>
      <c r="Z16" s="139">
        <f t="shared" si="10"/>
        <v>0.88888888888888895</v>
      </c>
      <c r="AA16" s="139">
        <f t="shared" si="11"/>
        <v>0.88888888888888895</v>
      </c>
      <c r="AB16" s="11">
        <f t="shared" si="12"/>
        <v>0.9</v>
      </c>
      <c r="AC16" s="139">
        <f t="shared" si="13"/>
        <v>0</v>
      </c>
      <c r="AD16" s="139">
        <f t="shared" si="14"/>
        <v>0</v>
      </c>
      <c r="AE16" s="139">
        <f t="shared" si="15"/>
        <v>0</v>
      </c>
      <c r="AF16" s="11">
        <f t="shared" si="16"/>
        <v>0.9</v>
      </c>
      <c r="AG16" s="139">
        <f t="shared" si="17"/>
        <v>0.66136363636363638</v>
      </c>
      <c r="AH16" s="139">
        <f t="shared" si="18"/>
        <v>0.73484848484848486</v>
      </c>
      <c r="AI16" s="139">
        <f t="shared" si="19"/>
        <v>0.73484848484848486</v>
      </c>
      <c r="AJ16" s="136">
        <v>29</v>
      </c>
      <c r="AK16" s="136">
        <v>29</v>
      </c>
      <c r="AL16" s="117">
        <v>279</v>
      </c>
      <c r="AM16" s="117">
        <v>330</v>
      </c>
      <c r="AN16" s="180">
        <v>48</v>
      </c>
      <c r="AO16" s="180">
        <v>60</v>
      </c>
      <c r="AP16" s="136"/>
      <c r="AQ16" s="136"/>
      <c r="AR16" s="136"/>
      <c r="AS16" s="136"/>
    </row>
    <row r="17" spans="1:45" ht="78" customHeight="1">
      <c r="A17" s="286"/>
      <c r="B17" s="287"/>
      <c r="C17" s="286"/>
      <c r="D17" s="286"/>
      <c r="E17" s="133" t="s">
        <v>766</v>
      </c>
      <c r="F17" s="45" t="s">
        <v>765</v>
      </c>
      <c r="G17" s="47" t="s">
        <v>696</v>
      </c>
      <c r="H17" s="120" t="s">
        <v>697</v>
      </c>
      <c r="I17" s="120" t="s">
        <v>712</v>
      </c>
      <c r="J17" s="120" t="s">
        <v>28</v>
      </c>
      <c r="K17" s="120" t="s">
        <v>698</v>
      </c>
      <c r="L17" s="11">
        <v>1</v>
      </c>
      <c r="M17" s="11">
        <v>1</v>
      </c>
      <c r="N17" s="11">
        <v>1</v>
      </c>
      <c r="O17" s="11">
        <f t="shared" ref="O17" si="20">+L17</f>
        <v>1</v>
      </c>
      <c r="P17" s="35">
        <f t="shared" si="0"/>
        <v>1</v>
      </c>
      <c r="Q17" s="139">
        <f t="shared" si="1"/>
        <v>0</v>
      </c>
      <c r="R17" s="139">
        <f t="shared" si="2"/>
        <v>0</v>
      </c>
      <c r="S17" s="139">
        <f t="shared" si="3"/>
        <v>0</v>
      </c>
      <c r="T17" s="11">
        <f t="shared" si="4"/>
        <v>1</v>
      </c>
      <c r="U17" s="139">
        <f t="shared" si="5"/>
        <v>0.8</v>
      </c>
      <c r="V17" s="139">
        <f t="shared" si="6"/>
        <v>0.8</v>
      </c>
      <c r="W17" s="139">
        <f t="shared" si="7"/>
        <v>0.8</v>
      </c>
      <c r="X17" s="11">
        <f t="shared" si="8"/>
        <v>1</v>
      </c>
      <c r="Y17" s="139">
        <f t="shared" si="9"/>
        <v>1</v>
      </c>
      <c r="Z17" s="139">
        <f t="shared" si="10"/>
        <v>1</v>
      </c>
      <c r="AA17" s="139">
        <f t="shared" si="11"/>
        <v>1</v>
      </c>
      <c r="AB17" s="11">
        <f t="shared" si="12"/>
        <v>1</v>
      </c>
      <c r="AC17" s="139">
        <f t="shared" si="13"/>
        <v>0</v>
      </c>
      <c r="AD17" s="139">
        <f t="shared" si="14"/>
        <v>0</v>
      </c>
      <c r="AE17" s="139">
        <f t="shared" si="15"/>
        <v>0</v>
      </c>
      <c r="AF17" s="11">
        <f t="shared" si="16"/>
        <v>1</v>
      </c>
      <c r="AG17" s="139">
        <f t="shared" si="17"/>
        <v>0.45</v>
      </c>
      <c r="AH17" s="139">
        <f t="shared" si="18"/>
        <v>0.45</v>
      </c>
      <c r="AI17" s="139">
        <f t="shared" si="19"/>
        <v>0.45</v>
      </c>
      <c r="AJ17" s="136">
        <v>0</v>
      </c>
      <c r="AK17" s="136">
        <v>0</v>
      </c>
      <c r="AL17" s="117">
        <v>4</v>
      </c>
      <c r="AM17" s="117">
        <v>5</v>
      </c>
      <c r="AN17" s="180">
        <v>3</v>
      </c>
      <c r="AO17" s="180">
        <v>3</v>
      </c>
      <c r="AP17" s="136"/>
      <c r="AQ17" s="136"/>
      <c r="AR17" s="136"/>
      <c r="AS17" s="136"/>
    </row>
    <row r="18" spans="1:45" ht="78" customHeight="1">
      <c r="A18" s="286"/>
      <c r="B18" s="287"/>
      <c r="C18" s="286"/>
      <c r="D18" s="286"/>
      <c r="E18" s="131" t="s">
        <v>733</v>
      </c>
      <c r="F18" s="45" t="s">
        <v>740</v>
      </c>
      <c r="G18" s="47" t="s">
        <v>741</v>
      </c>
      <c r="H18" s="120" t="s">
        <v>742</v>
      </c>
      <c r="I18" s="120" t="s">
        <v>744</v>
      </c>
      <c r="J18" s="120" t="s">
        <v>37</v>
      </c>
      <c r="K18" s="120" t="s">
        <v>743</v>
      </c>
      <c r="L18" s="11">
        <v>1</v>
      </c>
      <c r="M18" s="11">
        <v>1</v>
      </c>
      <c r="N18" s="11">
        <v>1</v>
      </c>
      <c r="O18" s="11">
        <v>1</v>
      </c>
      <c r="P18" s="35">
        <f t="shared" si="0"/>
        <v>1</v>
      </c>
      <c r="Q18" s="139">
        <f t="shared" si="1"/>
        <v>0</v>
      </c>
      <c r="R18" s="139">
        <f t="shared" si="2"/>
        <v>0</v>
      </c>
      <c r="S18" s="139">
        <f t="shared" si="3"/>
        <v>0</v>
      </c>
      <c r="T18" s="11">
        <f t="shared" si="4"/>
        <v>1</v>
      </c>
      <c r="U18" s="139">
        <f t="shared" si="5"/>
        <v>0.95491071428571428</v>
      </c>
      <c r="V18" s="139">
        <f t="shared" si="6"/>
        <v>0.95491071428571428</v>
      </c>
      <c r="W18" s="139">
        <f t="shared" si="7"/>
        <v>0.95491071428571428</v>
      </c>
      <c r="X18" s="11">
        <f t="shared" si="8"/>
        <v>1</v>
      </c>
      <c r="Y18" s="139">
        <f t="shared" si="9"/>
        <v>1</v>
      </c>
      <c r="Z18" s="139">
        <f t="shared" si="10"/>
        <v>1</v>
      </c>
      <c r="AA18" s="139">
        <f t="shared" si="11"/>
        <v>1</v>
      </c>
      <c r="AB18" s="11">
        <f t="shared" si="12"/>
        <v>1</v>
      </c>
      <c r="AC18" s="139">
        <f t="shared" si="13"/>
        <v>0</v>
      </c>
      <c r="AD18" s="139">
        <f t="shared" si="14"/>
        <v>0</v>
      </c>
      <c r="AE18" s="139">
        <f t="shared" si="15"/>
        <v>0</v>
      </c>
      <c r="AF18" s="11">
        <v>1</v>
      </c>
      <c r="AG18" s="139">
        <f t="shared" si="17"/>
        <v>0.48872767857142857</v>
      </c>
      <c r="AH18" s="139">
        <f t="shared" si="18"/>
        <v>0.48872767857142857</v>
      </c>
      <c r="AI18" s="139">
        <f t="shared" si="19"/>
        <v>0.48872767857142857</v>
      </c>
      <c r="AJ18" s="136">
        <v>0</v>
      </c>
      <c r="AK18" s="136">
        <v>0</v>
      </c>
      <c r="AL18" s="117">
        <v>2139</v>
      </c>
      <c r="AM18" s="117">
        <v>2240</v>
      </c>
      <c r="AN18" s="115">
        <v>2236</v>
      </c>
      <c r="AO18" s="115">
        <v>2236</v>
      </c>
      <c r="AP18" s="136"/>
      <c r="AQ18" s="136"/>
      <c r="AR18" s="136"/>
      <c r="AS18" s="136"/>
    </row>
    <row r="19" spans="1:45" ht="78" customHeight="1">
      <c r="A19" s="286"/>
      <c r="B19" s="287"/>
      <c r="C19" s="286"/>
      <c r="D19" s="286"/>
      <c r="E19" s="129" t="s">
        <v>729</v>
      </c>
      <c r="F19" s="45" t="s">
        <v>745</v>
      </c>
      <c r="G19" s="47" t="s">
        <v>730</v>
      </c>
      <c r="H19" s="120" t="s">
        <v>731</v>
      </c>
      <c r="I19" s="120"/>
      <c r="J19" s="120" t="s">
        <v>51</v>
      </c>
      <c r="K19" s="120" t="s">
        <v>732</v>
      </c>
      <c r="L19" s="11"/>
      <c r="M19" s="11">
        <v>1</v>
      </c>
      <c r="N19" s="11"/>
      <c r="O19" s="11"/>
      <c r="P19" s="35">
        <f t="shared" si="0"/>
        <v>0</v>
      </c>
      <c r="Q19" s="139"/>
      <c r="R19" s="139"/>
      <c r="S19" s="139"/>
      <c r="T19" s="11">
        <f t="shared" si="4"/>
        <v>1</v>
      </c>
      <c r="U19" s="139">
        <f t="shared" si="5"/>
        <v>1</v>
      </c>
      <c r="V19" s="139">
        <f t="shared" si="6"/>
        <v>1</v>
      </c>
      <c r="W19" s="139">
        <f t="shared" si="7"/>
        <v>1</v>
      </c>
      <c r="X19" s="11">
        <f t="shared" si="8"/>
        <v>0</v>
      </c>
      <c r="Y19" s="139"/>
      <c r="Z19" s="139"/>
      <c r="AA19" s="139"/>
      <c r="AB19" s="11">
        <f t="shared" si="12"/>
        <v>0</v>
      </c>
      <c r="AC19" s="139"/>
      <c r="AD19" s="139"/>
      <c r="AE19" s="139"/>
      <c r="AF19" s="11">
        <v>1</v>
      </c>
      <c r="AG19" s="139">
        <f t="shared" si="17"/>
        <v>1</v>
      </c>
      <c r="AH19" s="139">
        <f>IF(ISERROR(AG19/AF19),0,(AG19/AF19))</f>
        <v>1</v>
      </c>
      <c r="AI19" s="139">
        <f t="shared" si="19"/>
        <v>1</v>
      </c>
      <c r="AJ19" s="136"/>
      <c r="AK19" s="136"/>
      <c r="AL19" s="117">
        <v>1</v>
      </c>
      <c r="AM19" s="117">
        <v>1</v>
      </c>
      <c r="AN19" s="180"/>
      <c r="AO19" s="180"/>
      <c r="AP19" s="136"/>
      <c r="AQ19" s="136"/>
      <c r="AR19" s="136"/>
      <c r="AS19" s="136"/>
    </row>
    <row r="20" spans="1:45" ht="63.75">
      <c r="A20" s="286"/>
      <c r="B20" s="287"/>
      <c r="C20" s="286"/>
      <c r="D20" s="286"/>
      <c r="E20" s="45" t="s">
        <v>728</v>
      </c>
      <c r="F20" s="45" t="s">
        <v>746</v>
      </c>
      <c r="G20" s="64" t="s">
        <v>272</v>
      </c>
      <c r="H20" s="83" t="s">
        <v>522</v>
      </c>
      <c r="I20" s="83" t="s">
        <v>273</v>
      </c>
      <c r="J20" s="84" t="s">
        <v>28</v>
      </c>
      <c r="K20" s="45" t="s">
        <v>261</v>
      </c>
      <c r="L20" s="11" t="s">
        <v>604</v>
      </c>
      <c r="M20" s="11" t="str">
        <f>+L20</f>
        <v>&lt;2%</v>
      </c>
      <c r="N20" s="11" t="str">
        <f>+L20</f>
        <v>&lt;2%</v>
      </c>
      <c r="O20" s="11" t="str">
        <f>+L20</f>
        <v>&lt;2%</v>
      </c>
      <c r="P20" s="35" t="str">
        <f t="shared" si="0"/>
        <v>&lt;2%</v>
      </c>
      <c r="Q20" s="165">
        <f t="shared" si="1"/>
        <v>9.0584682953609658E-4</v>
      </c>
      <c r="R20" s="139">
        <f>+IF(Q20&lt;=2%,(100%),(0%))</f>
        <v>1</v>
      </c>
      <c r="S20" s="139">
        <f t="shared" si="3"/>
        <v>1</v>
      </c>
      <c r="T20" s="11" t="str">
        <f t="shared" si="4"/>
        <v>&lt;2%</v>
      </c>
      <c r="U20" s="165">
        <f t="shared" si="5"/>
        <v>9.2216362640846084E-4</v>
      </c>
      <c r="V20" s="139">
        <f>+IF(U20&lt;=2%,(100%),(0%))</f>
        <v>1</v>
      </c>
      <c r="W20" s="139">
        <f t="shared" si="7"/>
        <v>1</v>
      </c>
      <c r="X20" s="11" t="str">
        <f t="shared" si="8"/>
        <v>&lt;2%</v>
      </c>
      <c r="Y20" s="199">
        <f t="shared" si="9"/>
        <v>5.6356568419753594E-3</v>
      </c>
      <c r="Z20" s="139">
        <f>+IF(Y20&lt;=2%,(100%),(0%))</f>
        <v>1</v>
      </c>
      <c r="AA20" s="139">
        <f t="shared" si="11"/>
        <v>1</v>
      </c>
      <c r="AB20" s="11" t="str">
        <f t="shared" si="12"/>
        <v>&lt;2%</v>
      </c>
      <c r="AC20" s="139">
        <f t="shared" si="13"/>
        <v>0</v>
      </c>
      <c r="AD20" s="139">
        <f>+IF(AC20&lt;=2%,(100%),(0%))</f>
        <v>1</v>
      </c>
      <c r="AE20" s="139">
        <f t="shared" si="15"/>
        <v>1</v>
      </c>
      <c r="AF20" s="11" t="str">
        <f t="shared" si="16"/>
        <v>&lt;2%</v>
      </c>
      <c r="AG20" s="139">
        <f t="shared" si="17"/>
        <v>1.8659168244799791E-3</v>
      </c>
      <c r="AH20" s="139">
        <f>+IF(AG20&lt;=2%,(100%),(0%))</f>
        <v>1</v>
      </c>
      <c r="AI20" s="139">
        <f t="shared" si="19"/>
        <v>1</v>
      </c>
      <c r="AJ20" s="136">
        <v>33</v>
      </c>
      <c r="AK20" s="163">
        <v>36430</v>
      </c>
      <c r="AL20" s="136">
        <v>32</v>
      </c>
      <c r="AM20" s="136">
        <v>34701</v>
      </c>
      <c r="AN20" s="180">
        <v>274</v>
      </c>
      <c r="AO20" s="180">
        <v>48619</v>
      </c>
      <c r="AP20" s="136"/>
      <c r="AQ20" s="136"/>
      <c r="AR20" s="136"/>
      <c r="AS20" s="136"/>
    </row>
    <row r="21" spans="1:45" ht="79.5" customHeight="1">
      <c r="A21" s="286"/>
      <c r="B21" s="287"/>
      <c r="C21" s="286"/>
      <c r="D21" s="69" t="s">
        <v>33</v>
      </c>
      <c r="E21" s="64" t="s">
        <v>353</v>
      </c>
      <c r="F21" s="45" t="s">
        <v>354</v>
      </c>
      <c r="G21" s="64" t="s">
        <v>227</v>
      </c>
      <c r="H21" s="64" t="s">
        <v>255</v>
      </c>
      <c r="I21" s="64" t="s">
        <v>256</v>
      </c>
      <c r="J21" s="64" t="s">
        <v>37</v>
      </c>
      <c r="K21" s="64" t="s">
        <v>275</v>
      </c>
      <c r="L21" s="11">
        <v>0.9</v>
      </c>
      <c r="M21" s="11">
        <f>+L21</f>
        <v>0.9</v>
      </c>
      <c r="N21" s="11">
        <f>+L21</f>
        <v>0.9</v>
      </c>
      <c r="O21" s="11">
        <f>+L21</f>
        <v>0.9</v>
      </c>
      <c r="P21" s="35">
        <f t="shared" si="0"/>
        <v>0.9</v>
      </c>
      <c r="Q21" s="139">
        <f t="shared" si="1"/>
        <v>1</v>
      </c>
      <c r="R21" s="139">
        <f t="shared" si="2"/>
        <v>1.1111111111111112</v>
      </c>
      <c r="S21" s="139">
        <f t="shared" si="3"/>
        <v>1</v>
      </c>
      <c r="T21" s="11">
        <f t="shared" si="4"/>
        <v>0.9</v>
      </c>
      <c r="U21" s="139">
        <f t="shared" si="5"/>
        <v>1</v>
      </c>
      <c r="V21" s="139">
        <f t="shared" si="6"/>
        <v>1.1111111111111112</v>
      </c>
      <c r="W21" s="139">
        <f t="shared" si="7"/>
        <v>1</v>
      </c>
      <c r="X21" s="11">
        <f t="shared" si="8"/>
        <v>0.9</v>
      </c>
      <c r="Y21" s="139">
        <f t="shared" si="9"/>
        <v>1</v>
      </c>
      <c r="Z21" s="139">
        <f t="shared" si="10"/>
        <v>1.1111111111111112</v>
      </c>
      <c r="AA21" s="139">
        <f t="shared" si="11"/>
        <v>1</v>
      </c>
      <c r="AB21" s="11">
        <f t="shared" si="12"/>
        <v>0.9</v>
      </c>
      <c r="AC21" s="139">
        <f t="shared" si="13"/>
        <v>0</v>
      </c>
      <c r="AD21" s="139">
        <f t="shared" si="14"/>
        <v>0</v>
      </c>
      <c r="AE21" s="139">
        <f t="shared" si="15"/>
        <v>0</v>
      </c>
      <c r="AF21" s="11">
        <v>0.9</v>
      </c>
      <c r="AG21" s="139">
        <f t="shared" si="17"/>
        <v>0.75</v>
      </c>
      <c r="AH21" s="139">
        <f t="shared" si="18"/>
        <v>0.83333333333333326</v>
      </c>
      <c r="AI21" s="139">
        <f t="shared" si="19"/>
        <v>0.83333333333333326</v>
      </c>
      <c r="AJ21" s="136">
        <v>1</v>
      </c>
      <c r="AK21" s="136">
        <v>1</v>
      </c>
      <c r="AL21" s="136">
        <v>1</v>
      </c>
      <c r="AM21" s="136">
        <v>1</v>
      </c>
      <c r="AN21" s="180">
        <v>1</v>
      </c>
      <c r="AO21" s="180">
        <v>1</v>
      </c>
      <c r="AP21" s="136"/>
      <c r="AQ21" s="136"/>
      <c r="AR21" s="136"/>
      <c r="AS21" s="136"/>
    </row>
    <row r="22" spans="1:45" ht="51">
      <c r="A22" s="286"/>
      <c r="B22" s="287"/>
      <c r="C22" s="215" t="s">
        <v>35</v>
      </c>
      <c r="D22" s="215" t="s">
        <v>36</v>
      </c>
      <c r="E22" s="45" t="s">
        <v>64</v>
      </c>
      <c r="F22" s="46" t="s">
        <v>65</v>
      </c>
      <c r="G22" s="47" t="s">
        <v>177</v>
      </c>
      <c r="H22" s="48" t="s">
        <v>185</v>
      </c>
      <c r="I22" s="48" t="s">
        <v>285</v>
      </c>
      <c r="J22" s="38" t="s">
        <v>37</v>
      </c>
      <c r="K22" s="64" t="s">
        <v>150</v>
      </c>
      <c r="L22" s="11">
        <v>0.9</v>
      </c>
      <c r="M22" s="11">
        <f>+L22</f>
        <v>0.9</v>
      </c>
      <c r="N22" s="11">
        <f>+L22</f>
        <v>0.9</v>
      </c>
      <c r="O22" s="11">
        <f>+L22</f>
        <v>0.9</v>
      </c>
      <c r="P22" s="35">
        <f t="shared" si="0"/>
        <v>0.9</v>
      </c>
      <c r="Q22" s="139">
        <f t="shared" si="1"/>
        <v>1</v>
      </c>
      <c r="R22" s="139">
        <f t="shared" si="2"/>
        <v>1.1111111111111112</v>
      </c>
      <c r="S22" s="139">
        <f t="shared" si="3"/>
        <v>1</v>
      </c>
      <c r="T22" s="11">
        <f t="shared" si="4"/>
        <v>0.9</v>
      </c>
      <c r="U22" s="139">
        <f t="shared" si="5"/>
        <v>0.9285714285714286</v>
      </c>
      <c r="V22" s="139">
        <f t="shared" si="6"/>
        <v>1.0317460317460319</v>
      </c>
      <c r="W22" s="139">
        <f t="shared" si="7"/>
        <v>1</v>
      </c>
      <c r="X22" s="11">
        <f t="shared" si="8"/>
        <v>0.9</v>
      </c>
      <c r="Y22" s="139">
        <f t="shared" si="9"/>
        <v>0.9285714285714286</v>
      </c>
      <c r="Z22" s="139">
        <f t="shared" si="10"/>
        <v>1.0317460317460319</v>
      </c>
      <c r="AA22" s="139">
        <f t="shared" si="11"/>
        <v>1</v>
      </c>
      <c r="AB22" s="11">
        <f t="shared" si="12"/>
        <v>0.9</v>
      </c>
      <c r="AC22" s="139">
        <f t="shared" si="13"/>
        <v>0</v>
      </c>
      <c r="AD22" s="139">
        <f t="shared" si="14"/>
        <v>0</v>
      </c>
      <c r="AE22" s="139">
        <f t="shared" si="15"/>
        <v>0</v>
      </c>
      <c r="AF22" s="11">
        <f t="shared" si="16"/>
        <v>0.9</v>
      </c>
      <c r="AG22" s="139">
        <f t="shared" si="17"/>
        <v>0.7142857142857143</v>
      </c>
      <c r="AH22" s="139">
        <f t="shared" si="18"/>
        <v>0.79365079365079361</v>
      </c>
      <c r="AI22" s="139">
        <f t="shared" si="19"/>
        <v>0.79365079365079361</v>
      </c>
      <c r="AJ22" s="136">
        <v>1</v>
      </c>
      <c r="AK22" s="136">
        <v>1</v>
      </c>
      <c r="AL22" s="136">
        <v>13</v>
      </c>
      <c r="AM22" s="136">
        <v>14</v>
      </c>
      <c r="AN22" s="117">
        <v>13</v>
      </c>
      <c r="AO22" s="117">
        <v>14</v>
      </c>
      <c r="AP22" s="136"/>
      <c r="AQ22" s="136"/>
      <c r="AR22" s="136"/>
      <c r="AS22" s="136"/>
    </row>
    <row r="23" spans="1:45" ht="84.75" customHeight="1">
      <c r="A23" s="286"/>
      <c r="B23" s="287"/>
      <c r="C23" s="215"/>
      <c r="D23" s="215"/>
      <c r="E23" s="45" t="s">
        <v>42</v>
      </c>
      <c r="F23" s="54" t="s">
        <v>43</v>
      </c>
      <c r="G23" s="47" t="s">
        <v>178</v>
      </c>
      <c r="H23" s="55" t="s">
        <v>26</v>
      </c>
      <c r="I23" s="54" t="s">
        <v>27</v>
      </c>
      <c r="J23" s="38" t="s">
        <v>37</v>
      </c>
      <c r="K23" s="64" t="s">
        <v>151</v>
      </c>
      <c r="L23" s="11">
        <v>0.9</v>
      </c>
      <c r="M23" s="11">
        <f>+L23</f>
        <v>0.9</v>
      </c>
      <c r="N23" s="11">
        <f>+L23</f>
        <v>0.9</v>
      </c>
      <c r="O23" s="11">
        <f>+L23</f>
        <v>0.9</v>
      </c>
      <c r="P23" s="35">
        <f t="shared" si="0"/>
        <v>0.9</v>
      </c>
      <c r="Q23" s="139">
        <f>IF(ISERROR(AJ23/AK23),0,AJ23/AK23)</f>
        <v>1</v>
      </c>
      <c r="R23" s="139">
        <f t="shared" si="2"/>
        <v>1.1111111111111112</v>
      </c>
      <c r="S23" s="139">
        <f t="shared" si="3"/>
        <v>1</v>
      </c>
      <c r="T23" s="11">
        <f t="shared" si="4"/>
        <v>0.9</v>
      </c>
      <c r="U23" s="139">
        <f t="shared" si="5"/>
        <v>0.51063829787234039</v>
      </c>
      <c r="V23" s="139">
        <f t="shared" si="6"/>
        <v>0.56737588652482263</v>
      </c>
      <c r="W23" s="139">
        <f t="shared" si="7"/>
        <v>0.56737588652482263</v>
      </c>
      <c r="X23" s="11">
        <f t="shared" si="8"/>
        <v>0.9</v>
      </c>
      <c r="Y23" s="139">
        <f t="shared" si="9"/>
        <v>0.5</v>
      </c>
      <c r="Z23" s="139">
        <f t="shared" si="10"/>
        <v>0.55555555555555558</v>
      </c>
      <c r="AA23" s="139">
        <f t="shared" si="11"/>
        <v>0.55555555555555558</v>
      </c>
      <c r="AB23" s="11">
        <f t="shared" si="12"/>
        <v>0.9</v>
      </c>
      <c r="AC23" s="139">
        <f t="shared" si="13"/>
        <v>0</v>
      </c>
      <c r="AD23" s="139">
        <f t="shared" si="14"/>
        <v>0</v>
      </c>
      <c r="AE23" s="139">
        <f t="shared" si="15"/>
        <v>0</v>
      </c>
      <c r="AF23" s="11">
        <f t="shared" si="16"/>
        <v>0.9</v>
      </c>
      <c r="AG23" s="139">
        <f t="shared" si="17"/>
        <v>0.50265957446808507</v>
      </c>
      <c r="AH23" s="139">
        <f t="shared" si="18"/>
        <v>0.55851063829787229</v>
      </c>
      <c r="AI23" s="139">
        <f t="shared" si="19"/>
        <v>0.55851063829787229</v>
      </c>
      <c r="AJ23" s="136">
        <v>1</v>
      </c>
      <c r="AK23" s="136">
        <v>1</v>
      </c>
      <c r="AL23" s="136">
        <v>24</v>
      </c>
      <c r="AM23" s="136">
        <v>47</v>
      </c>
      <c r="AN23" s="180">
        <v>5</v>
      </c>
      <c r="AO23" s="180">
        <v>10</v>
      </c>
      <c r="AP23" s="136"/>
      <c r="AQ23" s="136"/>
      <c r="AR23" s="136"/>
      <c r="AS23" s="136"/>
    </row>
    <row r="24" spans="1:45" ht="23.25">
      <c r="W24" s="171">
        <f>+AVERAGE(W12:W23)</f>
        <v>0.85514004501703977</v>
      </c>
      <c r="AA24" s="171"/>
    </row>
  </sheetData>
  <protectedRanges>
    <protectedRange sqref="AP12:AS23 AJ12:AM23" name="Rango1"/>
    <protectedRange sqref="AN12:AO23" name="Rango1_1"/>
  </protectedRanges>
  <autoFilter ref="A11:AS24"/>
  <mergeCells count="42">
    <mergeCell ref="AS9:AS11"/>
    <mergeCell ref="P10:S10"/>
    <mergeCell ref="T10:W10"/>
    <mergeCell ref="X10:AA10"/>
    <mergeCell ref="AB10:AE10"/>
    <mergeCell ref="AF10:AI10"/>
    <mergeCell ref="AJ10:AK10"/>
    <mergeCell ref="AL10:AM10"/>
    <mergeCell ref="AN10:AO10"/>
    <mergeCell ref="AP10:AQ10"/>
    <mergeCell ref="AR10:AR11"/>
    <mergeCell ref="P9:AI9"/>
    <mergeCell ref="AJ9:AK9"/>
    <mergeCell ref="AL9:AM9"/>
    <mergeCell ref="AN9:AO9"/>
    <mergeCell ref="AP9:AR9"/>
    <mergeCell ref="A12:A23"/>
    <mergeCell ref="B12:B23"/>
    <mergeCell ref="F9:F11"/>
    <mergeCell ref="G9:J9"/>
    <mergeCell ref="L9:O9"/>
    <mergeCell ref="E12:E14"/>
    <mergeCell ref="D22:D23"/>
    <mergeCell ref="C12:C21"/>
    <mergeCell ref="C22:C23"/>
    <mergeCell ref="D12:D20"/>
    <mergeCell ref="K10:K11"/>
    <mergeCell ref="A9:A11"/>
    <mergeCell ref="A1:C2"/>
    <mergeCell ref="D1:L1"/>
    <mergeCell ref="D2:L2"/>
    <mergeCell ref="B4:D4"/>
    <mergeCell ref="B5:D5"/>
    <mergeCell ref="B6:D6"/>
    <mergeCell ref="B7:D7"/>
    <mergeCell ref="G10:G11"/>
    <mergeCell ref="H10:I10"/>
    <mergeCell ref="J10:J11"/>
    <mergeCell ref="B9:B11"/>
    <mergeCell ref="C9:C11"/>
    <mergeCell ref="D9:D11"/>
    <mergeCell ref="E9:E11"/>
  </mergeCells>
  <conditionalFormatting sqref="Q12:S13 Q21:S23 Q20 S20 Q16:S19 Q14:Q15 S14:S15">
    <cfRule type="cellIs" dxfId="302" priority="163" stopIfTrue="1" operator="lessThanOrEqual">
      <formula>0.49</formula>
    </cfRule>
    <cfRule type="cellIs" dxfId="301" priority="164" stopIfTrue="1" operator="between">
      <formula>0.5</formula>
      <formula>0.89</formula>
    </cfRule>
    <cfRule type="cellIs" dxfId="300" priority="165" stopIfTrue="1" operator="greaterThanOrEqual">
      <formula>0.9</formula>
    </cfRule>
  </conditionalFormatting>
  <conditionalFormatting sqref="Y12:AA13 Y21:AA23 Y20 AA20 Y15:AA19 Y14 AA14">
    <cfRule type="cellIs" dxfId="299" priority="151" stopIfTrue="1" operator="lessThanOrEqual">
      <formula>0.49</formula>
    </cfRule>
    <cfRule type="cellIs" dxfId="298" priority="152" stopIfTrue="1" operator="between">
      <formula>0.5</formula>
      <formula>0.89</formula>
    </cfRule>
    <cfRule type="cellIs" dxfId="297" priority="153" stopIfTrue="1" operator="greaterThanOrEqual">
      <formula>0.9</formula>
    </cfRule>
  </conditionalFormatting>
  <conditionalFormatting sqref="AC12:AE13 AC21:AE23 AC20 AE20 AC15:AE19 AC14 AE14">
    <cfRule type="cellIs" dxfId="296" priority="49" stopIfTrue="1" operator="lessThanOrEqual">
      <formula>0.49</formula>
    </cfRule>
    <cfRule type="cellIs" dxfId="295" priority="50" stopIfTrue="1" operator="between">
      <formula>0.5</formula>
      <formula>0.89</formula>
    </cfRule>
    <cfRule type="cellIs" dxfId="294" priority="51" stopIfTrue="1" operator="greaterThanOrEqual">
      <formula>0.9</formula>
    </cfRule>
  </conditionalFormatting>
  <conditionalFormatting sqref="U12:W13 U21:W23 U20 W20 U16:W19 U14:U15 W14:W15">
    <cfRule type="cellIs" dxfId="293" priority="52" stopIfTrue="1" operator="lessThanOrEqual">
      <formula>0.49</formula>
    </cfRule>
    <cfRule type="cellIs" dxfId="292" priority="53" stopIfTrue="1" operator="between">
      <formula>0.5</formula>
      <formula>0.79</formula>
    </cfRule>
    <cfRule type="cellIs" dxfId="291" priority="54" stopIfTrue="1" operator="greaterThanOrEqual">
      <formula>0.8</formula>
    </cfRule>
  </conditionalFormatting>
  <conditionalFormatting sqref="AG12:AI13 AG21:AI23 AG20 AI20 AG16:AI19 AG14:AG15 AI14:AI15">
    <cfRule type="cellIs" dxfId="290" priority="43" stopIfTrue="1" operator="lessThanOrEqual">
      <formula>0.49</formula>
    </cfRule>
    <cfRule type="cellIs" dxfId="289" priority="44" stopIfTrue="1" operator="between">
      <formula>0.5</formula>
      <formula>0.89999999</formula>
    </cfRule>
    <cfRule type="cellIs" dxfId="288" priority="45" stopIfTrue="1" operator="greaterThanOrEqual">
      <formula>0.9</formula>
    </cfRule>
  </conditionalFormatting>
  <conditionalFormatting sqref="V20">
    <cfRule type="cellIs" dxfId="287" priority="37" stopIfTrue="1" operator="lessThanOrEqual">
      <formula>0.49</formula>
    </cfRule>
    <cfRule type="cellIs" dxfId="286" priority="38" stopIfTrue="1" operator="between">
      <formula>0.5</formula>
      <formula>0.899999</formula>
    </cfRule>
    <cfRule type="cellIs" dxfId="285" priority="39" stopIfTrue="1" operator="greaterThanOrEqual">
      <formula>0.9</formula>
    </cfRule>
  </conditionalFormatting>
  <conditionalFormatting sqref="R20">
    <cfRule type="cellIs" dxfId="284" priority="34" stopIfTrue="1" operator="lessThanOrEqual">
      <formula>0.49</formula>
    </cfRule>
    <cfRule type="cellIs" dxfId="283" priority="35" stopIfTrue="1" operator="between">
      <formula>0.5</formula>
      <formula>0.899999</formula>
    </cfRule>
    <cfRule type="cellIs" dxfId="282" priority="36" stopIfTrue="1" operator="greaterThanOrEqual">
      <formula>0.9</formula>
    </cfRule>
  </conditionalFormatting>
  <conditionalFormatting sqref="Z20">
    <cfRule type="cellIs" dxfId="281" priority="31" stopIfTrue="1" operator="lessThanOrEqual">
      <formula>0.49</formula>
    </cfRule>
    <cfRule type="cellIs" dxfId="280" priority="32" stopIfTrue="1" operator="between">
      <formula>0.5</formula>
      <formula>0.899999</formula>
    </cfRule>
    <cfRule type="cellIs" dxfId="279" priority="33" stopIfTrue="1" operator="greaterThanOrEqual">
      <formula>0.9</formula>
    </cfRule>
  </conditionalFormatting>
  <conditionalFormatting sqref="AD20">
    <cfRule type="cellIs" dxfId="278" priority="28" stopIfTrue="1" operator="lessThanOrEqual">
      <formula>0.49</formula>
    </cfRule>
    <cfRule type="cellIs" dxfId="277" priority="29" stopIfTrue="1" operator="between">
      <formula>0.5</formula>
      <formula>0.899999</formula>
    </cfRule>
    <cfRule type="cellIs" dxfId="276" priority="30" stopIfTrue="1" operator="greaterThanOrEqual">
      <formula>0.9</formula>
    </cfRule>
  </conditionalFormatting>
  <conditionalFormatting sqref="AH20">
    <cfRule type="cellIs" dxfId="275" priority="25" stopIfTrue="1" operator="lessThanOrEqual">
      <formula>0.49</formula>
    </cfRule>
    <cfRule type="cellIs" dxfId="274" priority="26" stopIfTrue="1" operator="between">
      <formula>0.5</formula>
      <formula>0.899999</formula>
    </cfRule>
    <cfRule type="cellIs" dxfId="273" priority="27" stopIfTrue="1" operator="greaterThanOrEqual">
      <formula>0.9</formula>
    </cfRule>
  </conditionalFormatting>
  <conditionalFormatting sqref="V14">
    <cfRule type="cellIs" dxfId="272" priority="22" stopIfTrue="1" operator="lessThanOrEqual">
      <formula>0.49</formula>
    </cfRule>
    <cfRule type="cellIs" dxfId="271" priority="23" stopIfTrue="1" operator="between">
      <formula>0.5</formula>
      <formula>0.899999</formula>
    </cfRule>
    <cfRule type="cellIs" dxfId="270" priority="24" stopIfTrue="1" operator="greaterThanOrEqual">
      <formula>0.9</formula>
    </cfRule>
  </conditionalFormatting>
  <conditionalFormatting sqref="Z14">
    <cfRule type="cellIs" dxfId="269" priority="19" stopIfTrue="1" operator="lessThanOrEqual">
      <formula>0.49</formula>
    </cfRule>
    <cfRule type="cellIs" dxfId="268" priority="20" stopIfTrue="1" operator="between">
      <formula>0.5</formula>
      <formula>0.899999</formula>
    </cfRule>
    <cfRule type="cellIs" dxfId="267" priority="21" stopIfTrue="1" operator="greaterThanOrEqual">
      <formula>0.9</formula>
    </cfRule>
  </conditionalFormatting>
  <conditionalFormatting sqref="R14">
    <cfRule type="cellIs" dxfId="266" priority="16" stopIfTrue="1" operator="lessThanOrEqual">
      <formula>0.49</formula>
    </cfRule>
    <cfRule type="cellIs" dxfId="265" priority="17" stopIfTrue="1" operator="between">
      <formula>0.5</formula>
      <formula>0.899999</formula>
    </cfRule>
    <cfRule type="cellIs" dxfId="264" priority="18" stopIfTrue="1" operator="greaterThanOrEqual">
      <formula>0.9</formula>
    </cfRule>
  </conditionalFormatting>
  <conditionalFormatting sqref="AD14">
    <cfRule type="cellIs" dxfId="263" priority="13" stopIfTrue="1" operator="lessThanOrEqual">
      <formula>0.49</formula>
    </cfRule>
    <cfRule type="cellIs" dxfId="262" priority="14" stopIfTrue="1" operator="between">
      <formula>0.5</formula>
      <formula>0.899999</formula>
    </cfRule>
    <cfRule type="cellIs" dxfId="261" priority="15" stopIfTrue="1" operator="greaterThanOrEqual">
      <formula>0.9</formula>
    </cfRule>
  </conditionalFormatting>
  <conditionalFormatting sqref="AH14">
    <cfRule type="cellIs" dxfId="260" priority="10" stopIfTrue="1" operator="lessThanOrEqual">
      <formula>0.49</formula>
    </cfRule>
    <cfRule type="cellIs" dxfId="259" priority="11" stopIfTrue="1" operator="between">
      <formula>0.5</formula>
      <formula>0.899999</formula>
    </cfRule>
    <cfRule type="cellIs" dxfId="258" priority="12" stopIfTrue="1" operator="greaterThanOrEqual">
      <formula>0.9</formula>
    </cfRule>
  </conditionalFormatting>
  <conditionalFormatting sqref="V15">
    <cfRule type="cellIs" dxfId="257" priority="7" stopIfTrue="1" operator="lessThanOrEqual">
      <formula>0.49</formula>
    </cfRule>
    <cfRule type="cellIs" dxfId="256" priority="8" stopIfTrue="1" operator="between">
      <formula>0.5</formula>
      <formula>0.89</formula>
    </cfRule>
    <cfRule type="cellIs" dxfId="255" priority="9" stopIfTrue="1" operator="greaterThanOrEqual">
      <formula>0.9</formula>
    </cfRule>
  </conditionalFormatting>
  <conditionalFormatting sqref="R15">
    <cfRule type="cellIs" dxfId="254" priority="4" stopIfTrue="1" operator="lessThanOrEqual">
      <formula>0.49</formula>
    </cfRule>
    <cfRule type="cellIs" dxfId="253" priority="5" stopIfTrue="1" operator="between">
      <formula>0.5</formula>
      <formula>0.89</formula>
    </cfRule>
    <cfRule type="cellIs" dxfId="252" priority="6" stopIfTrue="1" operator="greaterThanOrEqual">
      <formula>0.9</formula>
    </cfRule>
  </conditionalFormatting>
  <conditionalFormatting sqref="AH15">
    <cfRule type="cellIs" dxfId="251" priority="1" stopIfTrue="1" operator="lessThanOrEqual">
      <formula>0.49</formula>
    </cfRule>
    <cfRule type="cellIs" dxfId="250" priority="2" stopIfTrue="1" operator="between">
      <formula>0.5</formula>
      <formula>0.89</formula>
    </cfRule>
    <cfRule type="cellIs" dxfId="249" priority="3" stopIfTrue="1" operator="greaterThanOrEqual">
      <formula>0.9</formula>
    </cfRule>
  </conditionalFormatting>
  <pageMargins left="0.7" right="0.7" top="0.75" bottom="0.75" header="0.3" footer="0.3"/>
  <pageSetup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0"/>
  <sheetViews>
    <sheetView topLeftCell="W19" zoomScale="64" zoomScaleNormal="64" workbookViewId="0">
      <selection activeCell="AO13" sqref="AO13"/>
    </sheetView>
  </sheetViews>
  <sheetFormatPr baseColWidth="10" defaultRowHeight="15"/>
  <cols>
    <col min="1" max="1" width="19.7109375" customWidth="1"/>
    <col min="2" max="2" width="18.42578125" customWidth="1"/>
    <col min="3" max="3" width="19.42578125" customWidth="1"/>
    <col min="4" max="4" width="25" customWidth="1"/>
    <col min="5" max="5" width="31" customWidth="1"/>
    <col min="6" max="6" width="35.85546875" customWidth="1"/>
    <col min="7" max="7" width="18.5703125" customWidth="1"/>
    <col min="8" max="8" width="26.140625" customWidth="1"/>
    <col min="9" max="9" width="19.140625" customWidth="1"/>
    <col min="10" max="10" width="14.140625" customWidth="1"/>
    <col min="11" max="11" width="15.28515625" customWidth="1"/>
    <col min="12" max="15" width="8.85546875" customWidth="1"/>
    <col min="16" max="35" width="11.42578125" customWidth="1"/>
    <col min="36" max="45" width="23.5703125" customWidth="1"/>
  </cols>
  <sheetData>
    <row r="1" spans="1:45" ht="32.25" customHeight="1">
      <c r="A1" s="229"/>
      <c r="B1" s="230"/>
      <c r="C1" s="231"/>
      <c r="D1" s="235" t="s">
        <v>19</v>
      </c>
      <c r="E1" s="236"/>
      <c r="F1" s="236"/>
      <c r="G1" s="236"/>
      <c r="H1" s="236"/>
      <c r="I1" s="236"/>
      <c r="J1" s="236"/>
      <c r="K1" s="236"/>
      <c r="L1" s="236"/>
    </row>
    <row r="2" spans="1:45" ht="32.25" customHeight="1" thickBot="1">
      <c r="A2" s="232"/>
      <c r="B2" s="233"/>
      <c r="C2" s="234"/>
      <c r="D2" s="237" t="s">
        <v>18</v>
      </c>
      <c r="E2" s="238"/>
      <c r="F2" s="238"/>
      <c r="G2" s="238"/>
      <c r="H2" s="238"/>
      <c r="I2" s="238"/>
      <c r="J2" s="238"/>
      <c r="K2" s="238"/>
      <c r="L2" s="238"/>
    </row>
    <row r="3" spans="1:45" ht="12.75" customHeight="1" thickBot="1">
      <c r="A3" s="2"/>
      <c r="B3" s="3"/>
      <c r="C3" s="3"/>
      <c r="D3" s="4"/>
      <c r="E3" s="4"/>
      <c r="F3" s="4"/>
      <c r="G3" s="4"/>
      <c r="H3" s="4"/>
      <c r="I3" s="4"/>
      <c r="J3" s="4"/>
      <c r="K3" s="4"/>
      <c r="L3" s="4"/>
    </row>
    <row r="4" spans="1:45" ht="12.75" customHeight="1">
      <c r="A4" s="16" t="s">
        <v>20</v>
      </c>
      <c r="B4" s="239" t="s">
        <v>715</v>
      </c>
      <c r="C4" s="239"/>
      <c r="D4" s="240"/>
      <c r="E4" s="17"/>
      <c r="F4" s="17"/>
      <c r="G4" s="17"/>
      <c r="H4" s="17"/>
      <c r="I4" s="17"/>
      <c r="J4" s="4"/>
      <c r="K4" s="4"/>
      <c r="L4" s="4"/>
    </row>
    <row r="5" spans="1:45" ht="12.75" customHeight="1">
      <c r="A5" s="18" t="s">
        <v>22</v>
      </c>
      <c r="B5" s="241" t="s">
        <v>120</v>
      </c>
      <c r="C5" s="241"/>
      <c r="D5" s="242"/>
      <c r="E5" s="17"/>
      <c r="F5" s="17"/>
      <c r="G5" s="17"/>
      <c r="H5" s="17"/>
      <c r="I5" s="17"/>
      <c r="J5" s="4"/>
      <c r="K5" s="4"/>
      <c r="L5" s="4"/>
    </row>
    <row r="6" spans="1:45" ht="23.25" customHeight="1">
      <c r="A6" s="18" t="s">
        <v>23</v>
      </c>
      <c r="B6" s="241" t="s">
        <v>107</v>
      </c>
      <c r="C6" s="241"/>
      <c r="D6" s="242"/>
      <c r="E6" s="17"/>
      <c r="F6" s="17"/>
      <c r="G6" s="17"/>
      <c r="H6" s="17"/>
      <c r="I6" s="17"/>
      <c r="J6" s="4"/>
      <c r="K6" s="4"/>
      <c r="L6" s="4"/>
    </row>
    <row r="7" spans="1:45" ht="12.75" customHeight="1" thickBot="1">
      <c r="A7" s="19" t="s">
        <v>25</v>
      </c>
      <c r="B7" s="241" t="s">
        <v>120</v>
      </c>
      <c r="C7" s="241"/>
      <c r="D7" s="242"/>
      <c r="E7" s="17"/>
      <c r="F7" s="17"/>
      <c r="G7" s="17"/>
      <c r="H7" s="17"/>
      <c r="I7" s="17"/>
      <c r="J7" s="4"/>
      <c r="K7" s="4"/>
      <c r="L7" s="4"/>
    </row>
    <row r="8" spans="1:45" ht="12.75" customHeight="1" thickBot="1">
      <c r="A8" s="2"/>
      <c r="B8" s="3"/>
      <c r="C8" s="3"/>
      <c r="D8" s="4"/>
      <c r="E8" s="4"/>
      <c r="F8" s="4"/>
      <c r="G8" s="4"/>
      <c r="H8" s="4"/>
      <c r="I8" s="4"/>
      <c r="J8" s="4"/>
      <c r="K8" s="4"/>
      <c r="L8" s="4"/>
    </row>
    <row r="9" spans="1:45" s="1" customFormat="1" ht="39" customHeight="1">
      <c r="A9" s="246" t="s">
        <v>0</v>
      </c>
      <c r="B9" s="222" t="s">
        <v>1</v>
      </c>
      <c r="C9" s="222" t="s">
        <v>31</v>
      </c>
      <c r="D9" s="222" t="s">
        <v>2</v>
      </c>
      <c r="E9" s="222" t="s">
        <v>11</v>
      </c>
      <c r="F9" s="222" t="s">
        <v>3</v>
      </c>
      <c r="G9" s="225" t="s">
        <v>4</v>
      </c>
      <c r="H9" s="225"/>
      <c r="I9" s="225"/>
      <c r="J9" s="225"/>
      <c r="K9" s="20"/>
      <c r="L9" s="225" t="s">
        <v>12</v>
      </c>
      <c r="M9" s="225"/>
      <c r="N9" s="225"/>
      <c r="O9" s="225"/>
      <c r="P9" s="217" t="s">
        <v>12</v>
      </c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49" t="s">
        <v>779</v>
      </c>
      <c r="AK9" s="249"/>
      <c r="AL9" s="249" t="s">
        <v>780</v>
      </c>
      <c r="AM9" s="249"/>
      <c r="AN9" s="249" t="s">
        <v>781</v>
      </c>
      <c r="AO9" s="249"/>
      <c r="AP9" s="249" t="s">
        <v>782</v>
      </c>
      <c r="AQ9" s="249"/>
      <c r="AR9" s="249"/>
      <c r="AS9" s="250" t="s">
        <v>783</v>
      </c>
    </row>
    <row r="10" spans="1:45" s="1" customFormat="1" ht="15.75" customHeight="1">
      <c r="A10" s="247"/>
      <c r="B10" s="223"/>
      <c r="C10" s="223"/>
      <c r="D10" s="223"/>
      <c r="E10" s="223"/>
      <c r="F10" s="223"/>
      <c r="G10" s="217" t="s">
        <v>5</v>
      </c>
      <c r="H10" s="217" t="s">
        <v>6</v>
      </c>
      <c r="I10" s="217"/>
      <c r="J10" s="217" t="s">
        <v>7</v>
      </c>
      <c r="K10" s="217" t="s">
        <v>10</v>
      </c>
      <c r="L10" s="130" t="s">
        <v>757</v>
      </c>
      <c r="M10" s="130" t="s">
        <v>758</v>
      </c>
      <c r="N10" s="130" t="s">
        <v>759</v>
      </c>
      <c r="O10" s="130" t="s">
        <v>760</v>
      </c>
      <c r="P10" s="243" t="s">
        <v>13</v>
      </c>
      <c r="Q10" s="244"/>
      <c r="R10" s="244"/>
      <c r="S10" s="245"/>
      <c r="T10" s="243" t="s">
        <v>14</v>
      </c>
      <c r="U10" s="244"/>
      <c r="V10" s="244"/>
      <c r="W10" s="245"/>
      <c r="X10" s="243" t="s">
        <v>15</v>
      </c>
      <c r="Y10" s="244"/>
      <c r="Z10" s="244"/>
      <c r="AA10" s="245"/>
      <c r="AB10" s="217" t="s">
        <v>16</v>
      </c>
      <c r="AC10" s="217"/>
      <c r="AD10" s="217"/>
      <c r="AE10" s="217"/>
      <c r="AF10" s="217" t="s">
        <v>776</v>
      </c>
      <c r="AG10" s="217"/>
      <c r="AH10" s="217"/>
      <c r="AI10" s="217"/>
      <c r="AJ10" s="253" t="s">
        <v>784</v>
      </c>
      <c r="AK10" s="253"/>
      <c r="AL10" s="253" t="s">
        <v>784</v>
      </c>
      <c r="AM10" s="253"/>
      <c r="AN10" s="253" t="s">
        <v>784</v>
      </c>
      <c r="AO10" s="253"/>
      <c r="AP10" s="253" t="s">
        <v>784</v>
      </c>
      <c r="AQ10" s="253"/>
      <c r="AR10" s="253" t="s">
        <v>785</v>
      </c>
      <c r="AS10" s="251"/>
    </row>
    <row r="11" spans="1:45" s="1" customFormat="1" ht="51" customHeight="1">
      <c r="A11" s="248"/>
      <c r="B11" s="224"/>
      <c r="C11" s="224"/>
      <c r="D11" s="224"/>
      <c r="E11" s="224"/>
      <c r="F11" s="224"/>
      <c r="G11" s="228"/>
      <c r="H11" s="21" t="s">
        <v>8</v>
      </c>
      <c r="I11" s="21" t="s">
        <v>9</v>
      </c>
      <c r="J11" s="228"/>
      <c r="K11" s="228"/>
      <c r="L11" s="21" t="s">
        <v>17</v>
      </c>
      <c r="M11" s="21" t="s">
        <v>17</v>
      </c>
      <c r="N11" s="21" t="s">
        <v>17</v>
      </c>
      <c r="O11" s="21" t="s">
        <v>17</v>
      </c>
      <c r="P11" s="135" t="s">
        <v>17</v>
      </c>
      <c r="Q11" s="135" t="s">
        <v>773</v>
      </c>
      <c r="R11" s="138" t="s">
        <v>774</v>
      </c>
      <c r="S11" s="138" t="s">
        <v>775</v>
      </c>
      <c r="T11" s="135" t="s">
        <v>17</v>
      </c>
      <c r="U11" s="135" t="s">
        <v>773</v>
      </c>
      <c r="V11" s="138" t="s">
        <v>774</v>
      </c>
      <c r="W11" s="138" t="s">
        <v>775</v>
      </c>
      <c r="X11" s="135" t="s">
        <v>17</v>
      </c>
      <c r="Y11" s="135" t="s">
        <v>773</v>
      </c>
      <c r="Z11" s="138" t="s">
        <v>774</v>
      </c>
      <c r="AA11" s="138" t="s">
        <v>775</v>
      </c>
      <c r="AB11" s="135" t="s">
        <v>17</v>
      </c>
      <c r="AC11" s="135" t="s">
        <v>773</v>
      </c>
      <c r="AD11" s="138" t="s">
        <v>774</v>
      </c>
      <c r="AE11" s="138" t="s">
        <v>775</v>
      </c>
      <c r="AF11" s="135" t="s">
        <v>17</v>
      </c>
      <c r="AG11" s="135" t="s">
        <v>777</v>
      </c>
      <c r="AH11" s="135" t="s">
        <v>778</v>
      </c>
      <c r="AI11" s="140" t="s">
        <v>775</v>
      </c>
      <c r="AJ11" s="141" t="s">
        <v>8</v>
      </c>
      <c r="AK11" s="141" t="s">
        <v>9</v>
      </c>
      <c r="AL11" s="141" t="s">
        <v>8</v>
      </c>
      <c r="AM11" s="141" t="s">
        <v>9</v>
      </c>
      <c r="AN11" s="141" t="s">
        <v>8</v>
      </c>
      <c r="AO11" s="141" t="s">
        <v>9</v>
      </c>
      <c r="AP11" s="141" t="s">
        <v>8</v>
      </c>
      <c r="AQ11" s="141" t="s">
        <v>9</v>
      </c>
      <c r="AR11" s="254"/>
      <c r="AS11" s="252"/>
    </row>
    <row r="12" spans="1:45" ht="78.75" customHeight="1">
      <c r="A12" s="215" t="s">
        <v>29</v>
      </c>
      <c r="B12" s="215" t="s">
        <v>30</v>
      </c>
      <c r="C12" s="215" t="s">
        <v>32</v>
      </c>
      <c r="D12" s="215" t="s">
        <v>34</v>
      </c>
      <c r="E12" s="291" t="s">
        <v>349</v>
      </c>
      <c r="F12" s="45" t="s">
        <v>808</v>
      </c>
      <c r="G12" s="64" t="s">
        <v>523</v>
      </c>
      <c r="H12" s="83" t="s">
        <v>280</v>
      </c>
      <c r="I12" s="83" t="s">
        <v>524</v>
      </c>
      <c r="J12" s="92" t="s">
        <v>51</v>
      </c>
      <c r="K12" s="45" t="s">
        <v>525</v>
      </c>
      <c r="L12" s="90" t="s">
        <v>282</v>
      </c>
      <c r="M12" s="90" t="str">
        <f t="shared" ref="M12:M25" si="0">+L12</f>
        <v>Igual o menor a  cero</v>
      </c>
      <c r="N12" s="90" t="str">
        <f t="shared" ref="N12:N25" si="1">+L12</f>
        <v>Igual o menor a  cero</v>
      </c>
      <c r="O12" s="90" t="str">
        <f t="shared" ref="O12:O25" si="2">+L12</f>
        <v>Igual o menor a  cero</v>
      </c>
      <c r="P12" s="154" t="str">
        <f>+L12</f>
        <v>Igual o menor a  cero</v>
      </c>
      <c r="Q12" s="164">
        <f>+AL12-AM12</f>
        <v>-0.24722783713543173</v>
      </c>
      <c r="R12" s="139">
        <f>+IF(Q12&lt;=0,(100%),(0%))</f>
        <v>1</v>
      </c>
      <c r="S12" s="139">
        <f>IF(R12&gt;=100%,100%,IF(R12=R12,R12))</f>
        <v>1</v>
      </c>
      <c r="T12" s="29" t="str">
        <f>+M12</f>
        <v>Igual o menor a  cero</v>
      </c>
      <c r="U12" s="164">
        <f>+AL12-AM12</f>
        <v>-0.24722783713543173</v>
      </c>
      <c r="V12" s="139">
        <f>+IF(U12&lt;=0,(100%),(0%))</f>
        <v>1</v>
      </c>
      <c r="W12" s="139">
        <f>IF(V12&gt;=100%,100%,IF(V12=V12,V12))</f>
        <v>1</v>
      </c>
      <c r="X12" s="11" t="str">
        <f>+N12</f>
        <v>Igual o menor a  cero</v>
      </c>
      <c r="Y12" s="164">
        <f>+AN12-AO12</f>
        <v>-0.33999999999999986</v>
      </c>
      <c r="Z12" s="139">
        <f>+IF(Y12&lt;=0,(100%),(0%))</f>
        <v>1</v>
      </c>
      <c r="AA12" s="139">
        <f>IF(Z12&gt;=100%,100%,IF(Z12=Z12,Z12))</f>
        <v>1</v>
      </c>
      <c r="AB12" s="11" t="str">
        <f>+O12</f>
        <v>Igual o menor a  cero</v>
      </c>
      <c r="AC12" s="164">
        <f>IF(ISERROR(AP12-AQ12),0,AP12-AQ12)</f>
        <v>0</v>
      </c>
      <c r="AD12" s="139">
        <f>+IF(AC12&lt;=0,(100%),(0%))</f>
        <v>1</v>
      </c>
      <c r="AE12" s="139">
        <f>IF(AD12&gt;=100%,100%,IF(AD12=AD12,AD12))</f>
        <v>1</v>
      </c>
      <c r="AF12" s="11">
        <v>0</v>
      </c>
      <c r="AG12" s="139">
        <f>+AVERAGE(Q12,U12,Y12,AC12)</f>
        <v>-0.20861391856771583</v>
      </c>
      <c r="AH12" s="139">
        <f>+IF(AG12&lt;=0,(100%),(0%))</f>
        <v>1</v>
      </c>
      <c r="AI12" s="139">
        <f>IF(AH12&gt;=100%,100%,IF(AH12=AH12,AH12))</f>
        <v>1</v>
      </c>
      <c r="AJ12" s="136">
        <v>5.3</v>
      </c>
      <c r="AK12" s="136">
        <v>5.3</v>
      </c>
      <c r="AL12" s="156">
        <f>69991/13852</f>
        <v>5.0527721628645681</v>
      </c>
      <c r="AM12" s="136">
        <v>5.3</v>
      </c>
      <c r="AN12" s="136">
        <v>4.96</v>
      </c>
      <c r="AO12" s="136">
        <v>5.3</v>
      </c>
      <c r="AP12" s="136"/>
      <c r="AQ12" s="136"/>
      <c r="AR12" s="136"/>
      <c r="AS12" s="136"/>
    </row>
    <row r="13" spans="1:45" ht="107.25" customHeight="1">
      <c r="A13" s="215"/>
      <c r="B13" s="215"/>
      <c r="C13" s="215"/>
      <c r="D13" s="215"/>
      <c r="E13" s="291"/>
      <c r="F13" s="45" t="s">
        <v>807</v>
      </c>
      <c r="G13" s="64" t="s">
        <v>526</v>
      </c>
      <c r="H13" s="83" t="s">
        <v>283</v>
      </c>
      <c r="I13" s="83" t="s">
        <v>527</v>
      </c>
      <c r="J13" s="92" t="s">
        <v>51</v>
      </c>
      <c r="K13" s="45" t="s">
        <v>525</v>
      </c>
      <c r="L13" s="90" t="s">
        <v>281</v>
      </c>
      <c r="M13" s="90" t="str">
        <f t="shared" si="0"/>
        <v>igual o mayor que cero</v>
      </c>
      <c r="N13" s="90" t="str">
        <f t="shared" si="1"/>
        <v>igual o mayor que cero</v>
      </c>
      <c r="O13" s="90" t="str">
        <f t="shared" si="2"/>
        <v>igual o mayor que cero</v>
      </c>
      <c r="P13" s="154" t="str">
        <f t="shared" ref="P13:P27" si="3">+L13</f>
        <v>igual o mayor que cero</v>
      </c>
      <c r="Q13" s="139">
        <f>IF(ISERROR(AJ13-AK13),0,AJ13-AK13)</f>
        <v>0</v>
      </c>
      <c r="R13" s="139">
        <f>+IF(Q13&gt;=0,(100%),(0%))</f>
        <v>1</v>
      </c>
      <c r="S13" s="139">
        <f t="shared" ref="S13:S27" si="4">IF(R13&gt;=100%,100%,IF(R13=R13,R13))</f>
        <v>1</v>
      </c>
      <c r="T13" s="29" t="str">
        <f t="shared" ref="T13:T27" si="5">+M13</f>
        <v>igual o mayor que cero</v>
      </c>
      <c r="U13" s="164">
        <f>IF(ISERROR(AL13-AM13),0,AL13-AM13)</f>
        <v>5.696969696969667E-2</v>
      </c>
      <c r="V13" s="139">
        <f>+IF(U13&gt;=0,(100%),(0%))</f>
        <v>1</v>
      </c>
      <c r="W13" s="139">
        <f t="shared" ref="W13:W27" si="6">IF(V13&gt;=100%,100%,IF(V13=V13,V13))</f>
        <v>1</v>
      </c>
      <c r="X13" s="11" t="str">
        <f t="shared" ref="X13:X27" si="7">+N13</f>
        <v>igual o mayor que cero</v>
      </c>
      <c r="Y13" s="164">
        <f>IF(ISERROR(AN13-AO13),0,AN13-AO13)</f>
        <v>0.22999999999999954</v>
      </c>
      <c r="Z13" s="139">
        <f>+IF(Y13&gt;=0,(100%),(0%))</f>
        <v>1</v>
      </c>
      <c r="AA13" s="139">
        <f t="shared" ref="AA13:AA27" si="8">IF(Z13&gt;=100%,100%,IF(Z13=Z13,Z13))</f>
        <v>1</v>
      </c>
      <c r="AB13" s="11" t="str">
        <f t="shared" ref="AB13:AB27" si="9">+O13</f>
        <v>igual o mayor que cero</v>
      </c>
      <c r="AC13" s="164">
        <f>IF(ISERROR(AP13-AQ13),0,AP13-AQ13)</f>
        <v>0</v>
      </c>
      <c r="AD13" s="139">
        <f>+IF(AC13&gt;=0,(100%),(0%))</f>
        <v>1</v>
      </c>
      <c r="AE13" s="139">
        <f t="shared" ref="AE13:AE27" si="10">IF(AD13&gt;=100%,100%,IF(AD13=AD13,AD13))</f>
        <v>1</v>
      </c>
      <c r="AF13" s="11">
        <v>0</v>
      </c>
      <c r="AG13" s="164">
        <f t="shared" ref="AG13:AG24" si="11">+AVERAGE(Q13,U13,Y13,AC13)</f>
        <v>7.1742424242424052E-2</v>
      </c>
      <c r="AH13" s="139">
        <f>+IF(AG13&gt;=0,(100%),(0%))</f>
        <v>1</v>
      </c>
      <c r="AI13" s="139">
        <f t="shared" ref="AI13:AI27" si="12">IF(AH13&gt;=100%,100%,IF(AH13=AH13,AH13))</f>
        <v>1</v>
      </c>
      <c r="AJ13" s="136">
        <v>5.19</v>
      </c>
      <c r="AK13" s="136">
        <v>5.19</v>
      </c>
      <c r="AL13" s="156">
        <f>13852/2640</f>
        <v>5.2469696969696971</v>
      </c>
      <c r="AM13" s="136">
        <v>5.19</v>
      </c>
      <c r="AN13" s="136">
        <v>5.42</v>
      </c>
      <c r="AO13" s="136">
        <v>5.19</v>
      </c>
      <c r="AP13" s="136"/>
      <c r="AQ13" s="136"/>
      <c r="AR13" s="136"/>
      <c r="AS13" s="136"/>
    </row>
    <row r="14" spans="1:45" ht="107.25" customHeight="1">
      <c r="A14" s="215"/>
      <c r="B14" s="215"/>
      <c r="C14" s="215"/>
      <c r="D14" s="215"/>
      <c r="E14" s="291"/>
      <c r="F14" s="45" t="s">
        <v>806</v>
      </c>
      <c r="G14" s="83" t="s">
        <v>528</v>
      </c>
      <c r="H14" s="83" t="s">
        <v>284</v>
      </c>
      <c r="I14" s="83" t="s">
        <v>529</v>
      </c>
      <c r="J14" s="92" t="s">
        <v>121</v>
      </c>
      <c r="K14" s="45" t="s">
        <v>525</v>
      </c>
      <c r="L14" s="90" t="s">
        <v>281</v>
      </c>
      <c r="M14" s="90" t="str">
        <f t="shared" ref="M14" si="13">+L14</f>
        <v>igual o mayor que cero</v>
      </c>
      <c r="N14" s="90" t="str">
        <f t="shared" ref="N14" si="14">+L14</f>
        <v>igual o mayor que cero</v>
      </c>
      <c r="O14" s="90" t="str">
        <f t="shared" ref="O14" si="15">+L14</f>
        <v>igual o mayor que cero</v>
      </c>
      <c r="P14" s="154" t="str">
        <f t="shared" si="3"/>
        <v>igual o mayor que cero</v>
      </c>
      <c r="Q14" s="139">
        <f>IF(ISERROR(AJ14-AK14),0,AJ14-AK14)</f>
        <v>0</v>
      </c>
      <c r="R14" s="139">
        <f>+IF(Q14&gt;=0,(100%),(0%))</f>
        <v>1</v>
      </c>
      <c r="S14" s="139">
        <f t="shared" si="4"/>
        <v>1</v>
      </c>
      <c r="T14" s="29" t="str">
        <f t="shared" si="5"/>
        <v>igual o mayor que cero</v>
      </c>
      <c r="U14" s="173">
        <f>IF(ISERROR(AL14-AM14),0,AL14-AM14)</f>
        <v>1.440645751776326E-2</v>
      </c>
      <c r="V14" s="139">
        <f>+IF(U14&gt;=0,(100%),(0%))</f>
        <v>1</v>
      </c>
      <c r="W14" s="139">
        <f t="shared" si="6"/>
        <v>1</v>
      </c>
      <c r="X14" s="29" t="str">
        <f t="shared" si="7"/>
        <v>igual o mayor que cero</v>
      </c>
      <c r="Y14" s="139">
        <f>IF(ISERROR(AN14-AO14),0,AN14-AO14)</f>
        <v>-2.3942341360930652E-2</v>
      </c>
      <c r="Z14" s="139">
        <f>+IF(Y14&gt;=0,(100%),(0%))</f>
        <v>0</v>
      </c>
      <c r="AA14" s="139">
        <f t="shared" si="8"/>
        <v>0</v>
      </c>
      <c r="AB14" s="29" t="str">
        <f t="shared" si="9"/>
        <v>igual o mayor que cero</v>
      </c>
      <c r="AC14" s="139">
        <f>IF(ISERROR(AP14-AQ14),0,AP14-AQ14)</f>
        <v>0</v>
      </c>
      <c r="AD14" s="139">
        <f>+IF(AC14&gt;=0,(100%),(0%))</f>
        <v>1</v>
      </c>
      <c r="AE14" s="139">
        <f t="shared" si="10"/>
        <v>1</v>
      </c>
      <c r="AF14" s="11">
        <v>0</v>
      </c>
      <c r="AG14" s="139">
        <f t="shared" si="11"/>
        <v>-2.383970960791848E-3</v>
      </c>
      <c r="AH14" s="139">
        <f>+IF(AG14&gt;=0,(100%),(0%))</f>
        <v>0</v>
      </c>
      <c r="AI14" s="139">
        <f t="shared" si="12"/>
        <v>0</v>
      </c>
      <c r="AJ14" s="12">
        <f>68931/77109</f>
        <v>0.89394234136093065</v>
      </c>
      <c r="AK14" s="12">
        <f>68931/77109</f>
        <v>0.89394234136093065</v>
      </c>
      <c r="AL14" s="12">
        <f>69991/77053</f>
        <v>0.90834879887869391</v>
      </c>
      <c r="AM14" s="12">
        <f>68931/77109</f>
        <v>0.89394234136093065</v>
      </c>
      <c r="AN14" s="88">
        <v>0.87</v>
      </c>
      <c r="AO14" s="88">
        <v>0.89394234136093065</v>
      </c>
      <c r="AP14" s="136"/>
      <c r="AQ14" s="136"/>
      <c r="AR14" s="136"/>
      <c r="AS14" s="136"/>
    </row>
    <row r="15" spans="1:45" ht="102.75" customHeight="1">
      <c r="A15" s="215"/>
      <c r="B15" s="215"/>
      <c r="C15" s="215"/>
      <c r="D15" s="215"/>
      <c r="E15" s="291"/>
      <c r="F15" s="45" t="s">
        <v>738</v>
      </c>
      <c r="G15" s="83" t="s">
        <v>739</v>
      </c>
      <c r="H15" s="83" t="s">
        <v>734</v>
      </c>
      <c r="I15" s="83" t="s">
        <v>735</v>
      </c>
      <c r="J15" s="83" t="s">
        <v>736</v>
      </c>
      <c r="K15" s="45" t="s">
        <v>737</v>
      </c>
      <c r="L15" s="90">
        <v>1</v>
      </c>
      <c r="M15" s="90">
        <v>1</v>
      </c>
      <c r="N15" s="90">
        <v>1</v>
      </c>
      <c r="O15" s="90">
        <v>1</v>
      </c>
      <c r="P15" s="154">
        <f t="shared" si="3"/>
        <v>1</v>
      </c>
      <c r="Q15" s="139">
        <f t="shared" ref="Q15:Q27" si="16">IF(ISERROR(AJ15/AK15),0,AJ15/AK15)</f>
        <v>1</v>
      </c>
      <c r="R15" s="139">
        <f t="shared" ref="R15:R27" si="17">IF(ISERROR(Q15/P15),0,(Q15/P15))</f>
        <v>1</v>
      </c>
      <c r="S15" s="139">
        <f t="shared" si="4"/>
        <v>1</v>
      </c>
      <c r="T15" s="29">
        <f t="shared" si="5"/>
        <v>1</v>
      </c>
      <c r="U15" s="139">
        <f t="shared" ref="U15:U27" si="18">IF(ISERROR(AL15/AM15),0,AL15/AM15)</f>
        <v>1</v>
      </c>
      <c r="V15" s="139">
        <f t="shared" ref="V15:V27" si="19">IF(ISERROR(U15/T15),0,(U15/T15))</f>
        <v>1</v>
      </c>
      <c r="W15" s="139">
        <f t="shared" si="6"/>
        <v>1</v>
      </c>
      <c r="X15" s="11">
        <f t="shared" si="7"/>
        <v>1</v>
      </c>
      <c r="Y15" s="139">
        <f t="shared" ref="Y15:Y26" si="20">IF(ISERROR(AN15/AO15),0,AN15/AO15)</f>
        <v>1</v>
      </c>
      <c r="Z15" s="139">
        <f t="shared" ref="Z15:Z27" si="21">IF(ISERROR(Y15/X15),0,(Y15/X15))</f>
        <v>1</v>
      </c>
      <c r="AA15" s="139">
        <f t="shared" si="8"/>
        <v>1</v>
      </c>
      <c r="AB15" s="11">
        <f t="shared" si="9"/>
        <v>1</v>
      </c>
      <c r="AC15" s="139">
        <f t="shared" ref="AC15:AC27" si="22">IF(ISERROR(AP15/AQ15),0,AP15/AQ15)</f>
        <v>0</v>
      </c>
      <c r="AD15" s="139">
        <f t="shared" ref="AD15:AD27" si="23">IF(ISERROR(AC15/AB15),0,(AC15/AB15))</f>
        <v>0</v>
      </c>
      <c r="AE15" s="139">
        <f t="shared" si="10"/>
        <v>0</v>
      </c>
      <c r="AF15" s="11">
        <v>1</v>
      </c>
      <c r="AG15" s="139">
        <f t="shared" si="11"/>
        <v>0.75</v>
      </c>
      <c r="AH15" s="139">
        <f t="shared" ref="AH15:AH24" si="24">IF(ISERROR(AG15/AF15),0,(AG15/AF15))</f>
        <v>0.75</v>
      </c>
      <c r="AI15" s="139">
        <f t="shared" si="12"/>
        <v>0.75</v>
      </c>
      <c r="AJ15" s="136">
        <v>1</v>
      </c>
      <c r="AK15" s="136">
        <v>1</v>
      </c>
      <c r="AL15" s="136">
        <v>3</v>
      </c>
      <c r="AM15" s="136">
        <v>3</v>
      </c>
      <c r="AN15" s="115">
        <v>2</v>
      </c>
      <c r="AO15" s="115">
        <v>2</v>
      </c>
      <c r="AP15" s="136"/>
      <c r="AQ15" s="136"/>
      <c r="AR15" s="136"/>
      <c r="AS15" s="136"/>
    </row>
    <row r="16" spans="1:45" ht="100.5" customHeight="1">
      <c r="A16" s="215"/>
      <c r="B16" s="215"/>
      <c r="C16" s="215"/>
      <c r="D16" s="215"/>
      <c r="E16" s="45" t="s">
        <v>350</v>
      </c>
      <c r="F16" s="45" t="s">
        <v>351</v>
      </c>
      <c r="G16" s="47" t="s">
        <v>530</v>
      </c>
      <c r="H16" s="64" t="s">
        <v>122</v>
      </c>
      <c r="I16" s="47" t="s">
        <v>605</v>
      </c>
      <c r="J16" s="85" t="s">
        <v>28</v>
      </c>
      <c r="K16" s="45" t="s">
        <v>525</v>
      </c>
      <c r="L16" s="170" t="s">
        <v>606</v>
      </c>
      <c r="M16" s="29" t="str">
        <f t="shared" si="0"/>
        <v>entre 0,5 y 2.5</v>
      </c>
      <c r="N16" s="29" t="str">
        <f t="shared" si="1"/>
        <v>entre 0,5 y 2.5</v>
      </c>
      <c r="O16" s="29" t="str">
        <f t="shared" si="2"/>
        <v>entre 0,5 y 2.5</v>
      </c>
      <c r="P16" s="154" t="str">
        <f t="shared" si="3"/>
        <v>entre 0,5 y 2.5</v>
      </c>
      <c r="Q16" s="165">
        <f t="shared" si="16"/>
        <v>8.530524441806988E-3</v>
      </c>
      <c r="R16" s="139">
        <f>+IF(AND(Q16&gt;=0.5%,Q16&lt;=2.5%),(100%),(0%))</f>
        <v>1</v>
      </c>
      <c r="S16" s="139">
        <f t="shared" si="4"/>
        <v>1</v>
      </c>
      <c r="T16" s="29" t="str">
        <f t="shared" si="5"/>
        <v>entre 0,5 y 2.5</v>
      </c>
      <c r="U16" s="165">
        <f t="shared" si="18"/>
        <v>1.0832512688432695E-2</v>
      </c>
      <c r="V16" s="139">
        <f>+IF(AND(U16&gt;=0.5%,U16&lt;=2.5%),(100%),(0%))</f>
        <v>1</v>
      </c>
      <c r="W16" s="139">
        <f t="shared" si="6"/>
        <v>1</v>
      </c>
      <c r="X16" s="29" t="str">
        <f t="shared" si="7"/>
        <v>entre 0,5 y 2.5</v>
      </c>
      <c r="Y16" s="139">
        <f t="shared" si="20"/>
        <v>9.4687851067244422E-3</v>
      </c>
      <c r="Z16" s="139">
        <f>+IF(AND(Y16&gt;=0.5%,Y16&lt;=2.5%),(100%),(0%))</f>
        <v>1</v>
      </c>
      <c r="AA16" s="139">
        <f t="shared" si="8"/>
        <v>1</v>
      </c>
      <c r="AB16" s="29" t="str">
        <f t="shared" si="9"/>
        <v>entre 0,5 y 2.5</v>
      </c>
      <c r="AC16" s="139">
        <f t="shared" si="22"/>
        <v>0</v>
      </c>
      <c r="AD16" s="139">
        <f>+IF(AND(AC16&gt;=0.5%,AC16&lt;=2.5%),(100%),(0%))</f>
        <v>0</v>
      </c>
      <c r="AE16" s="139">
        <f t="shared" si="10"/>
        <v>0</v>
      </c>
      <c r="AF16" s="29" t="str">
        <f t="shared" ref="AF16" si="25">+P16</f>
        <v>entre 0,5 y 2.5</v>
      </c>
      <c r="AG16" s="139">
        <f t="shared" si="11"/>
        <v>7.2079555592410314E-3</v>
      </c>
      <c r="AH16" s="139">
        <f>+IF(AND(AG16&gt;=0.5%,AG16&lt;=2.5%),(100%),(0%))</f>
        <v>1</v>
      </c>
      <c r="AI16" s="139">
        <f t="shared" si="12"/>
        <v>1</v>
      </c>
      <c r="AJ16" s="136">
        <v>115</v>
      </c>
      <c r="AK16" s="136">
        <v>13481</v>
      </c>
      <c r="AL16" s="117">
        <f>40+58+45</f>
        <v>143</v>
      </c>
      <c r="AM16" s="117">
        <f>4189+4397+4615</f>
        <v>13201</v>
      </c>
      <c r="AN16" s="136">
        <v>118</v>
      </c>
      <c r="AO16" s="136">
        <v>12462</v>
      </c>
      <c r="AP16" s="136"/>
      <c r="AQ16" s="136"/>
      <c r="AR16" s="136"/>
      <c r="AS16" s="136"/>
    </row>
    <row r="17" spans="1:45" ht="100.5" customHeight="1">
      <c r="A17" s="215"/>
      <c r="B17" s="215"/>
      <c r="C17" s="215"/>
      <c r="D17" s="215"/>
      <c r="E17" s="277" t="s">
        <v>747</v>
      </c>
      <c r="F17" s="45" t="s">
        <v>751</v>
      </c>
      <c r="G17" s="47" t="s">
        <v>227</v>
      </c>
      <c r="H17" s="122" t="s">
        <v>748</v>
      </c>
      <c r="I17" s="47" t="s">
        <v>749</v>
      </c>
      <c r="J17" s="85" t="s">
        <v>51</v>
      </c>
      <c r="K17" s="45" t="s">
        <v>750</v>
      </c>
      <c r="L17" s="91"/>
      <c r="M17" s="11">
        <v>1</v>
      </c>
      <c r="N17" s="11">
        <v>1</v>
      </c>
      <c r="O17" s="11">
        <v>1</v>
      </c>
      <c r="P17" s="154">
        <f t="shared" si="3"/>
        <v>0</v>
      </c>
      <c r="Q17" s="139">
        <f t="shared" si="16"/>
        <v>0</v>
      </c>
      <c r="R17" s="139">
        <f t="shared" si="17"/>
        <v>0</v>
      </c>
      <c r="S17" s="139">
        <f t="shared" si="4"/>
        <v>0</v>
      </c>
      <c r="T17" s="29">
        <f t="shared" si="5"/>
        <v>1</v>
      </c>
      <c r="U17" s="139">
        <f t="shared" si="18"/>
        <v>1</v>
      </c>
      <c r="V17" s="139">
        <f t="shared" si="19"/>
        <v>1</v>
      </c>
      <c r="W17" s="139">
        <f t="shared" si="6"/>
        <v>1</v>
      </c>
      <c r="X17" s="11">
        <f t="shared" si="7"/>
        <v>1</v>
      </c>
      <c r="Y17" s="139">
        <f t="shared" si="20"/>
        <v>1</v>
      </c>
      <c r="Z17" s="139">
        <f t="shared" si="21"/>
        <v>1</v>
      </c>
      <c r="AA17" s="139">
        <f t="shared" si="8"/>
        <v>1</v>
      </c>
      <c r="AB17" s="11">
        <f t="shared" si="9"/>
        <v>1</v>
      </c>
      <c r="AC17" s="139">
        <f t="shared" si="22"/>
        <v>0</v>
      </c>
      <c r="AD17" s="139">
        <f t="shared" si="23"/>
        <v>0</v>
      </c>
      <c r="AE17" s="139">
        <f t="shared" si="10"/>
        <v>0</v>
      </c>
      <c r="AF17" s="11">
        <v>1</v>
      </c>
      <c r="AG17" s="139">
        <f t="shared" si="11"/>
        <v>0.5</v>
      </c>
      <c r="AH17" s="139">
        <f t="shared" si="24"/>
        <v>0.5</v>
      </c>
      <c r="AI17" s="139">
        <f t="shared" si="12"/>
        <v>0.5</v>
      </c>
      <c r="AJ17" s="136"/>
      <c r="AK17" s="136"/>
      <c r="AL17" s="136">
        <v>1</v>
      </c>
      <c r="AM17" s="136">
        <v>1</v>
      </c>
      <c r="AN17" s="117">
        <v>1</v>
      </c>
      <c r="AO17" s="117">
        <v>1</v>
      </c>
      <c r="AP17" s="136"/>
      <c r="AQ17" s="136"/>
      <c r="AR17" s="136"/>
      <c r="AS17" s="136"/>
    </row>
    <row r="18" spans="1:45" ht="76.5" customHeight="1">
      <c r="A18" s="215"/>
      <c r="B18" s="215"/>
      <c r="C18" s="215"/>
      <c r="D18" s="215"/>
      <c r="E18" s="279"/>
      <c r="F18" s="45" t="s">
        <v>278</v>
      </c>
      <c r="G18" s="47" t="s">
        <v>262</v>
      </c>
      <c r="H18" s="64" t="s">
        <v>276</v>
      </c>
      <c r="I18" s="64" t="s">
        <v>277</v>
      </c>
      <c r="J18" s="64" t="s">
        <v>28</v>
      </c>
      <c r="K18" s="64" t="s">
        <v>513</v>
      </c>
      <c r="L18" s="11">
        <v>0.85</v>
      </c>
      <c r="M18" s="11">
        <f t="shared" si="0"/>
        <v>0.85</v>
      </c>
      <c r="N18" s="11">
        <f t="shared" si="1"/>
        <v>0.85</v>
      </c>
      <c r="O18" s="11">
        <f t="shared" si="2"/>
        <v>0.85</v>
      </c>
      <c r="P18" s="154">
        <f t="shared" si="3"/>
        <v>0.85</v>
      </c>
      <c r="Q18" s="139">
        <f t="shared" si="16"/>
        <v>0.95918367346938771</v>
      </c>
      <c r="R18" s="139">
        <f t="shared" si="17"/>
        <v>1.1284513805522209</v>
      </c>
      <c r="S18" s="139">
        <f t="shared" si="4"/>
        <v>1</v>
      </c>
      <c r="T18" s="29">
        <f t="shared" si="5"/>
        <v>0.85</v>
      </c>
      <c r="U18" s="139">
        <f t="shared" si="18"/>
        <v>0.93023255813953487</v>
      </c>
      <c r="V18" s="139">
        <f t="shared" si="19"/>
        <v>1.094391244870041</v>
      </c>
      <c r="W18" s="139">
        <f t="shared" si="6"/>
        <v>1</v>
      </c>
      <c r="X18" s="11">
        <f t="shared" si="7"/>
        <v>0.85</v>
      </c>
      <c r="Y18" s="139">
        <f t="shared" si="20"/>
        <v>0.91666666666666663</v>
      </c>
      <c r="Z18" s="139">
        <f t="shared" si="21"/>
        <v>1.0784313725490196</v>
      </c>
      <c r="AA18" s="139">
        <f t="shared" si="8"/>
        <v>1</v>
      </c>
      <c r="AB18" s="11">
        <f t="shared" si="9"/>
        <v>0.85</v>
      </c>
      <c r="AC18" s="139">
        <f t="shared" si="22"/>
        <v>0</v>
      </c>
      <c r="AD18" s="139">
        <f t="shared" si="23"/>
        <v>0</v>
      </c>
      <c r="AE18" s="139">
        <f t="shared" si="10"/>
        <v>0</v>
      </c>
      <c r="AF18" s="11">
        <v>0.85</v>
      </c>
      <c r="AG18" s="139">
        <f t="shared" si="11"/>
        <v>0.70152072456889725</v>
      </c>
      <c r="AH18" s="139">
        <f t="shared" si="24"/>
        <v>0.82531849949282032</v>
      </c>
      <c r="AI18" s="139">
        <f t="shared" si="12"/>
        <v>0.82531849949282032</v>
      </c>
      <c r="AJ18" s="136">
        <v>47</v>
      </c>
      <c r="AK18" s="136">
        <v>49</v>
      </c>
      <c r="AL18" s="136">
        <v>80</v>
      </c>
      <c r="AM18" s="136">
        <v>86</v>
      </c>
      <c r="AN18" s="136">
        <v>88</v>
      </c>
      <c r="AO18" s="136">
        <v>96</v>
      </c>
      <c r="AP18" s="136"/>
      <c r="AQ18" s="136"/>
      <c r="AR18" s="136"/>
      <c r="AS18" s="136"/>
    </row>
    <row r="19" spans="1:45" ht="76.5" customHeight="1">
      <c r="A19" s="215"/>
      <c r="B19" s="215"/>
      <c r="C19" s="215"/>
      <c r="D19" s="215"/>
      <c r="E19" s="279"/>
      <c r="F19" s="45" t="s">
        <v>716</v>
      </c>
      <c r="G19" s="47" t="s">
        <v>262</v>
      </c>
      <c r="H19" s="120" t="s">
        <v>717</v>
      </c>
      <c r="I19" s="120" t="s">
        <v>718</v>
      </c>
      <c r="J19" s="120" t="s">
        <v>28</v>
      </c>
      <c r="K19" s="120" t="s">
        <v>513</v>
      </c>
      <c r="L19" s="11">
        <v>0.85</v>
      </c>
      <c r="M19" s="11">
        <f t="shared" ref="M19:M22" si="26">+L19</f>
        <v>0.85</v>
      </c>
      <c r="N19" s="11">
        <f t="shared" ref="N19:N22" si="27">+L19</f>
        <v>0.85</v>
      </c>
      <c r="O19" s="11">
        <f t="shared" ref="O19:O22" si="28">+L19</f>
        <v>0.85</v>
      </c>
      <c r="P19" s="154">
        <f t="shared" si="3"/>
        <v>0.85</v>
      </c>
      <c r="Q19" s="139">
        <v>0.93600000000000005</v>
      </c>
      <c r="R19" s="139">
        <f t="shared" si="17"/>
        <v>1.1011764705882354</v>
      </c>
      <c r="S19" s="139">
        <f t="shared" si="4"/>
        <v>1</v>
      </c>
      <c r="T19" s="29">
        <f t="shared" si="5"/>
        <v>0.85</v>
      </c>
      <c r="U19" s="139">
        <f t="shared" si="18"/>
        <v>1</v>
      </c>
      <c r="V19" s="139">
        <f t="shared" si="19"/>
        <v>1.1764705882352942</v>
      </c>
      <c r="W19" s="139">
        <f t="shared" si="6"/>
        <v>1</v>
      </c>
      <c r="X19" s="11">
        <f t="shared" si="7"/>
        <v>0.85</v>
      </c>
      <c r="Y19" s="139">
        <f t="shared" si="20"/>
        <v>0.92553191489361697</v>
      </c>
      <c r="Z19" s="139">
        <f t="shared" si="21"/>
        <v>1.0888610763454318</v>
      </c>
      <c r="AA19" s="139">
        <f t="shared" si="8"/>
        <v>1</v>
      </c>
      <c r="AB19" s="11">
        <f t="shared" si="9"/>
        <v>0.85</v>
      </c>
      <c r="AC19" s="139">
        <f t="shared" si="22"/>
        <v>0</v>
      </c>
      <c r="AD19" s="139">
        <f t="shared" si="23"/>
        <v>0</v>
      </c>
      <c r="AE19" s="139">
        <f t="shared" si="10"/>
        <v>0</v>
      </c>
      <c r="AF19" s="11">
        <v>0.85</v>
      </c>
      <c r="AG19" s="139">
        <f t="shared" si="11"/>
        <v>0.71538297872340428</v>
      </c>
      <c r="AH19" s="139">
        <f>IF(ISERROR(AG19/AF19),0,(AG19/AF19))</f>
        <v>0.84162703379224035</v>
      </c>
      <c r="AI19" s="139">
        <f t="shared" si="12"/>
        <v>0.84162703379224035</v>
      </c>
      <c r="AJ19" s="136" t="s">
        <v>803</v>
      </c>
      <c r="AK19" s="136"/>
      <c r="AL19" s="136">
        <v>27</v>
      </c>
      <c r="AM19" s="136">
        <v>27</v>
      </c>
      <c r="AN19" s="136">
        <v>87</v>
      </c>
      <c r="AO19" s="136">
        <v>94</v>
      </c>
      <c r="AP19" s="136"/>
      <c r="AQ19" s="136"/>
      <c r="AR19" s="136"/>
      <c r="AS19" s="136"/>
    </row>
    <row r="20" spans="1:45" ht="76.5" customHeight="1">
      <c r="A20" s="215"/>
      <c r="B20" s="215"/>
      <c r="C20" s="215"/>
      <c r="D20" s="215"/>
      <c r="E20" s="279"/>
      <c r="F20" s="45" t="s">
        <v>352</v>
      </c>
      <c r="G20" s="47" t="s">
        <v>262</v>
      </c>
      <c r="H20" s="120" t="s">
        <v>276</v>
      </c>
      <c r="I20" s="120" t="s">
        <v>277</v>
      </c>
      <c r="J20" s="120" t="s">
        <v>28</v>
      </c>
      <c r="K20" s="120" t="s">
        <v>513</v>
      </c>
      <c r="L20" s="11">
        <v>0.85</v>
      </c>
      <c r="M20" s="11">
        <f t="shared" si="26"/>
        <v>0.85</v>
      </c>
      <c r="N20" s="11">
        <f t="shared" si="27"/>
        <v>0.85</v>
      </c>
      <c r="O20" s="11">
        <f t="shared" si="28"/>
        <v>0.85</v>
      </c>
      <c r="P20" s="154">
        <f t="shared" si="3"/>
        <v>0.85</v>
      </c>
      <c r="Q20" s="139">
        <f t="shared" si="16"/>
        <v>0.95918367346938771</v>
      </c>
      <c r="R20" s="139">
        <f t="shared" si="17"/>
        <v>1.1284513805522209</v>
      </c>
      <c r="S20" s="139">
        <f t="shared" si="4"/>
        <v>1</v>
      </c>
      <c r="T20" s="29">
        <f t="shared" si="5"/>
        <v>0.85</v>
      </c>
      <c r="U20" s="139">
        <f>IF(ISERROR(AL20/AM20),0,AL20/AM20)</f>
        <v>0.96363636363636362</v>
      </c>
      <c r="V20" s="139">
        <f t="shared" si="19"/>
        <v>1.1336898395721926</v>
      </c>
      <c r="W20" s="139">
        <f t="shared" si="6"/>
        <v>1</v>
      </c>
      <c r="X20" s="11">
        <f t="shared" si="7"/>
        <v>0.85</v>
      </c>
      <c r="Y20" s="139">
        <f t="shared" si="20"/>
        <v>0.85161290322580641</v>
      </c>
      <c r="Z20" s="139">
        <f t="shared" si="21"/>
        <v>1.0018975332068312</v>
      </c>
      <c r="AA20" s="139">
        <f t="shared" si="8"/>
        <v>1</v>
      </c>
      <c r="AB20" s="11">
        <f t="shared" si="9"/>
        <v>0.85</v>
      </c>
      <c r="AC20" s="139">
        <f t="shared" si="22"/>
        <v>0</v>
      </c>
      <c r="AD20" s="139">
        <f t="shared" si="23"/>
        <v>0</v>
      </c>
      <c r="AE20" s="139">
        <f t="shared" si="10"/>
        <v>0</v>
      </c>
      <c r="AF20" s="11">
        <v>0.85</v>
      </c>
      <c r="AG20" s="139">
        <f t="shared" si="11"/>
        <v>0.69360823508288938</v>
      </c>
      <c r="AH20" s="139">
        <f>IF(ISERROR(AG20/AF20),0,(AG20/AF20))</f>
        <v>0.81600968833281107</v>
      </c>
      <c r="AI20" s="139">
        <f t="shared" si="12"/>
        <v>0.81600968833281107</v>
      </c>
      <c r="AJ20" s="136">
        <v>47</v>
      </c>
      <c r="AK20" s="136">
        <v>49</v>
      </c>
      <c r="AL20" s="117">
        <f>87+19</f>
        <v>106</v>
      </c>
      <c r="AM20" s="117">
        <f>91+19</f>
        <v>110</v>
      </c>
      <c r="AN20" s="136">
        <v>264</v>
      </c>
      <c r="AO20" s="136">
        <v>310</v>
      </c>
      <c r="AP20" s="136"/>
      <c r="AQ20" s="136"/>
      <c r="AR20" s="136"/>
      <c r="AS20" s="136"/>
    </row>
    <row r="21" spans="1:45" ht="76.5" customHeight="1">
      <c r="A21" s="215"/>
      <c r="B21" s="215"/>
      <c r="C21" s="215"/>
      <c r="D21" s="215"/>
      <c r="E21" s="279"/>
      <c r="F21" s="45" t="s">
        <v>719</v>
      </c>
      <c r="G21" s="47" t="s">
        <v>720</v>
      </c>
      <c r="H21" s="137" t="s">
        <v>691</v>
      </c>
      <c r="I21" s="137" t="s">
        <v>692</v>
      </c>
      <c r="J21" s="142" t="s">
        <v>28</v>
      </c>
      <c r="K21" s="120" t="s">
        <v>721</v>
      </c>
      <c r="L21" s="11">
        <v>0</v>
      </c>
      <c r="M21" s="11">
        <f t="shared" si="26"/>
        <v>0</v>
      </c>
      <c r="N21" s="11">
        <f t="shared" si="27"/>
        <v>0</v>
      </c>
      <c r="O21" s="11">
        <f t="shared" si="28"/>
        <v>0</v>
      </c>
      <c r="P21" s="154">
        <f t="shared" si="3"/>
        <v>0</v>
      </c>
      <c r="Q21" s="139">
        <v>1</v>
      </c>
      <c r="R21" s="139">
        <v>1</v>
      </c>
      <c r="S21" s="139">
        <f t="shared" si="4"/>
        <v>1</v>
      </c>
      <c r="T21" s="29">
        <f t="shared" si="5"/>
        <v>0</v>
      </c>
      <c r="U21" s="139">
        <v>1</v>
      </c>
      <c r="V21" s="139">
        <v>1</v>
      </c>
      <c r="W21" s="139">
        <f t="shared" si="6"/>
        <v>1</v>
      </c>
      <c r="X21" s="11">
        <f t="shared" si="7"/>
        <v>0</v>
      </c>
      <c r="Y21" s="139">
        <f t="shared" si="20"/>
        <v>0</v>
      </c>
      <c r="Z21" s="139">
        <v>1</v>
      </c>
      <c r="AA21" s="139">
        <f t="shared" si="8"/>
        <v>1</v>
      </c>
      <c r="AB21" s="11">
        <f t="shared" si="9"/>
        <v>0</v>
      </c>
      <c r="AC21" s="139">
        <f t="shared" si="22"/>
        <v>0</v>
      </c>
      <c r="AD21" s="139">
        <f t="shared" si="23"/>
        <v>0</v>
      </c>
      <c r="AE21" s="139">
        <f t="shared" si="10"/>
        <v>0</v>
      </c>
      <c r="AF21" s="11">
        <v>0</v>
      </c>
      <c r="AG21" s="139">
        <f t="shared" si="11"/>
        <v>0.5</v>
      </c>
      <c r="AH21" s="139">
        <f>IF(ISERROR(AG21/AF21),0,(AG21/AF21))</f>
        <v>0</v>
      </c>
      <c r="AI21" s="139">
        <f t="shared" si="12"/>
        <v>0</v>
      </c>
      <c r="AJ21" s="136">
        <v>0</v>
      </c>
      <c r="AK21" s="136">
        <v>0</v>
      </c>
      <c r="AL21" s="166">
        <v>0</v>
      </c>
      <c r="AM21" s="166">
        <v>0</v>
      </c>
      <c r="AN21" s="136">
        <v>0</v>
      </c>
      <c r="AO21" s="136">
        <v>0</v>
      </c>
      <c r="AP21" s="136"/>
      <c r="AQ21" s="136"/>
      <c r="AR21" s="136"/>
      <c r="AS21" s="136"/>
    </row>
    <row r="22" spans="1:45" ht="76.5" customHeight="1">
      <c r="A22" s="215"/>
      <c r="B22" s="215"/>
      <c r="C22" s="215"/>
      <c r="D22" s="215"/>
      <c r="E22" s="279"/>
      <c r="F22" s="45" t="s">
        <v>762</v>
      </c>
      <c r="G22" s="45" t="s">
        <v>763</v>
      </c>
      <c r="H22" s="127" t="s">
        <v>786</v>
      </c>
      <c r="I22" s="127" t="s">
        <v>787</v>
      </c>
      <c r="J22" s="142" t="s">
        <v>28</v>
      </c>
      <c r="K22" s="45" t="s">
        <v>764</v>
      </c>
      <c r="L22" s="11">
        <v>0.9</v>
      </c>
      <c r="M22" s="11">
        <f t="shared" si="26"/>
        <v>0.9</v>
      </c>
      <c r="N22" s="11">
        <f t="shared" si="27"/>
        <v>0.9</v>
      </c>
      <c r="O22" s="11">
        <f t="shared" si="28"/>
        <v>0.9</v>
      </c>
      <c r="P22" s="154">
        <f t="shared" si="3"/>
        <v>0.9</v>
      </c>
      <c r="Q22" s="139">
        <f t="shared" si="16"/>
        <v>1</v>
      </c>
      <c r="R22" s="139">
        <f t="shared" si="17"/>
        <v>1.1111111111111112</v>
      </c>
      <c r="S22" s="139">
        <f t="shared" si="4"/>
        <v>1</v>
      </c>
      <c r="T22" s="29">
        <f t="shared" si="5"/>
        <v>0.9</v>
      </c>
      <c r="U22" s="139">
        <f t="shared" si="18"/>
        <v>0.90913546630360786</v>
      </c>
      <c r="V22" s="139">
        <f t="shared" si="19"/>
        <v>1.0101505181151198</v>
      </c>
      <c r="W22" s="139">
        <f t="shared" si="6"/>
        <v>1</v>
      </c>
      <c r="X22" s="11">
        <f t="shared" si="7"/>
        <v>0.9</v>
      </c>
      <c r="Y22" s="139">
        <f t="shared" si="20"/>
        <v>0.9000148676776687</v>
      </c>
      <c r="Z22" s="139">
        <f t="shared" si="21"/>
        <v>1.000016519641854</v>
      </c>
      <c r="AA22" s="139">
        <f t="shared" si="8"/>
        <v>1</v>
      </c>
      <c r="AB22" s="11">
        <f t="shared" si="9"/>
        <v>0.9</v>
      </c>
      <c r="AC22" s="139">
        <f t="shared" si="22"/>
        <v>0</v>
      </c>
      <c r="AD22" s="139">
        <f t="shared" si="23"/>
        <v>0</v>
      </c>
      <c r="AE22" s="139">
        <f t="shared" si="10"/>
        <v>0</v>
      </c>
      <c r="AF22" s="11">
        <v>0.9</v>
      </c>
      <c r="AG22" s="139">
        <f t="shared" si="11"/>
        <v>0.70228758349531906</v>
      </c>
      <c r="AH22" s="139">
        <f t="shared" si="24"/>
        <v>0.78031953721702119</v>
      </c>
      <c r="AI22" s="139">
        <f t="shared" si="12"/>
        <v>0.78031953721702119</v>
      </c>
      <c r="AJ22" s="136">
        <v>43071</v>
      </c>
      <c r="AK22" s="136">
        <v>43071</v>
      </c>
      <c r="AL22" s="117">
        <v>33388</v>
      </c>
      <c r="AM22" s="117">
        <v>36725</v>
      </c>
      <c r="AN22" s="136">
        <v>12107</v>
      </c>
      <c r="AO22" s="136">
        <v>13452</v>
      </c>
      <c r="AP22" s="136"/>
      <c r="AQ22" s="136"/>
      <c r="AR22" s="136"/>
      <c r="AS22" s="136"/>
    </row>
    <row r="23" spans="1:45" ht="76.5" customHeight="1">
      <c r="A23" s="215"/>
      <c r="B23" s="215"/>
      <c r="C23" s="215"/>
      <c r="D23" s="215"/>
      <c r="E23" s="279"/>
      <c r="F23" s="45" t="s">
        <v>713</v>
      </c>
      <c r="G23" s="47" t="s">
        <v>714</v>
      </c>
      <c r="H23" s="137" t="s">
        <v>693</v>
      </c>
      <c r="I23" s="137" t="s">
        <v>694</v>
      </c>
      <c r="J23" s="142" t="s">
        <v>28</v>
      </c>
      <c r="K23" s="64" t="s">
        <v>695</v>
      </c>
      <c r="L23" s="11">
        <v>0.9</v>
      </c>
      <c r="M23" s="11">
        <v>0.9</v>
      </c>
      <c r="N23" s="11">
        <v>0.9</v>
      </c>
      <c r="O23" s="11">
        <v>0.9</v>
      </c>
      <c r="P23" s="154">
        <f t="shared" si="3"/>
        <v>0.9</v>
      </c>
      <c r="Q23" s="139">
        <f t="shared" si="16"/>
        <v>1.0269058295964126</v>
      </c>
      <c r="R23" s="139">
        <f t="shared" si="17"/>
        <v>1.1410064773293473</v>
      </c>
      <c r="S23" s="139">
        <f t="shared" si="4"/>
        <v>1</v>
      </c>
      <c r="T23" s="29">
        <f t="shared" si="5"/>
        <v>0.9</v>
      </c>
      <c r="U23" s="139">
        <f t="shared" si="18"/>
        <v>0.94240837696335078</v>
      </c>
      <c r="V23" s="139">
        <f t="shared" si="19"/>
        <v>1.0471204188481675</v>
      </c>
      <c r="W23" s="139">
        <f t="shared" si="6"/>
        <v>1</v>
      </c>
      <c r="X23" s="11">
        <f t="shared" si="7"/>
        <v>0.9</v>
      </c>
      <c r="Y23" s="139">
        <f t="shared" si="20"/>
        <v>0.89500000000000002</v>
      </c>
      <c r="Z23" s="139">
        <v>1</v>
      </c>
      <c r="AA23" s="139">
        <f t="shared" si="8"/>
        <v>1</v>
      </c>
      <c r="AB23" s="11">
        <f t="shared" si="9"/>
        <v>0.9</v>
      </c>
      <c r="AC23" s="139">
        <f t="shared" si="22"/>
        <v>0</v>
      </c>
      <c r="AD23" s="139">
        <f t="shared" si="23"/>
        <v>0</v>
      </c>
      <c r="AE23" s="139">
        <f t="shared" si="10"/>
        <v>0</v>
      </c>
      <c r="AF23" s="11">
        <v>0.9</v>
      </c>
      <c r="AG23" s="139">
        <f t="shared" si="11"/>
        <v>0.71607855163994083</v>
      </c>
      <c r="AH23" s="139">
        <f t="shared" si="24"/>
        <v>0.79564283515548984</v>
      </c>
      <c r="AI23" s="139">
        <f t="shared" si="12"/>
        <v>0.79564283515548984</v>
      </c>
      <c r="AJ23" s="136">
        <v>229</v>
      </c>
      <c r="AK23" s="136">
        <v>223</v>
      </c>
      <c r="AL23" s="136">
        <v>180</v>
      </c>
      <c r="AM23" s="136">
        <v>191</v>
      </c>
      <c r="AN23" s="136">
        <v>179</v>
      </c>
      <c r="AO23" s="136">
        <v>200</v>
      </c>
      <c r="AP23" s="136"/>
      <c r="AQ23" s="136"/>
      <c r="AR23" s="136"/>
      <c r="AS23" s="136"/>
    </row>
    <row r="24" spans="1:45" ht="69.75" customHeight="1">
      <c r="A24" s="215"/>
      <c r="B24" s="215"/>
      <c r="C24" s="215"/>
      <c r="D24" s="215"/>
      <c r="E24" s="132" t="s">
        <v>766</v>
      </c>
      <c r="F24" s="45" t="s">
        <v>765</v>
      </c>
      <c r="G24" s="47" t="s">
        <v>227</v>
      </c>
      <c r="H24" s="143" t="s">
        <v>788</v>
      </c>
      <c r="I24" s="143" t="s">
        <v>789</v>
      </c>
      <c r="J24" s="142" t="s">
        <v>28</v>
      </c>
      <c r="K24" s="134" t="s">
        <v>767</v>
      </c>
      <c r="L24" s="123">
        <v>1</v>
      </c>
      <c r="M24" s="123">
        <v>1</v>
      </c>
      <c r="N24" s="123">
        <v>1</v>
      </c>
      <c r="O24" s="123">
        <v>1</v>
      </c>
      <c r="P24" s="154">
        <f t="shared" si="3"/>
        <v>1</v>
      </c>
      <c r="Q24" s="139">
        <f t="shared" si="16"/>
        <v>0</v>
      </c>
      <c r="R24" s="139">
        <f t="shared" si="17"/>
        <v>0</v>
      </c>
      <c r="S24" s="139">
        <f t="shared" si="4"/>
        <v>0</v>
      </c>
      <c r="T24" s="29">
        <f t="shared" si="5"/>
        <v>1</v>
      </c>
      <c r="U24" s="139">
        <f t="shared" si="18"/>
        <v>1</v>
      </c>
      <c r="V24" s="139">
        <f t="shared" si="19"/>
        <v>1</v>
      </c>
      <c r="W24" s="139">
        <f t="shared" si="6"/>
        <v>1</v>
      </c>
      <c r="X24" s="11">
        <f t="shared" si="7"/>
        <v>1</v>
      </c>
      <c r="Y24" s="139">
        <f t="shared" si="20"/>
        <v>1</v>
      </c>
      <c r="Z24" s="139">
        <f t="shared" si="21"/>
        <v>1</v>
      </c>
      <c r="AA24" s="139">
        <f t="shared" si="8"/>
        <v>1</v>
      </c>
      <c r="AB24" s="11">
        <f t="shared" si="9"/>
        <v>1</v>
      </c>
      <c r="AC24" s="139">
        <f t="shared" si="22"/>
        <v>0</v>
      </c>
      <c r="AD24" s="139">
        <f t="shared" si="23"/>
        <v>0</v>
      </c>
      <c r="AE24" s="139">
        <f t="shared" si="10"/>
        <v>0</v>
      </c>
      <c r="AF24" s="11">
        <v>1</v>
      </c>
      <c r="AG24" s="139">
        <f t="shared" si="11"/>
        <v>0.5</v>
      </c>
      <c r="AH24" s="139">
        <f t="shared" si="24"/>
        <v>0.5</v>
      </c>
      <c r="AI24" s="139">
        <f t="shared" si="12"/>
        <v>0.5</v>
      </c>
      <c r="AJ24" s="136">
        <v>0</v>
      </c>
      <c r="AK24" s="136">
        <v>0</v>
      </c>
      <c r="AL24" s="136">
        <v>2</v>
      </c>
      <c r="AM24" s="136">
        <v>2</v>
      </c>
      <c r="AN24" s="136">
        <v>5</v>
      </c>
      <c r="AO24" s="136">
        <v>5</v>
      </c>
      <c r="AP24" s="136"/>
      <c r="AQ24" s="136"/>
      <c r="AR24" s="136"/>
      <c r="AS24" s="136"/>
    </row>
    <row r="25" spans="1:45" ht="102" customHeight="1">
      <c r="A25" s="215"/>
      <c r="B25" s="215"/>
      <c r="C25" s="215"/>
      <c r="D25" s="36" t="s">
        <v>33</v>
      </c>
      <c r="E25" s="45" t="s">
        <v>353</v>
      </c>
      <c r="F25" s="45" t="s">
        <v>354</v>
      </c>
      <c r="G25" s="64" t="s">
        <v>227</v>
      </c>
      <c r="H25" s="64" t="s">
        <v>255</v>
      </c>
      <c r="I25" s="64" t="s">
        <v>256</v>
      </c>
      <c r="J25" s="64" t="s">
        <v>37</v>
      </c>
      <c r="K25" s="64" t="s">
        <v>275</v>
      </c>
      <c r="L25" s="11">
        <v>0.9</v>
      </c>
      <c r="M25" s="11">
        <f t="shared" si="0"/>
        <v>0.9</v>
      </c>
      <c r="N25" s="11">
        <f t="shared" si="1"/>
        <v>0.9</v>
      </c>
      <c r="O25" s="11">
        <f t="shared" si="2"/>
        <v>0.9</v>
      </c>
      <c r="P25" s="154">
        <f t="shared" si="3"/>
        <v>0.9</v>
      </c>
      <c r="Q25" s="139">
        <f t="shared" si="16"/>
        <v>1</v>
      </c>
      <c r="R25" s="139">
        <f t="shared" si="17"/>
        <v>1.1111111111111112</v>
      </c>
      <c r="S25" s="139">
        <f t="shared" si="4"/>
        <v>1</v>
      </c>
      <c r="T25" s="29">
        <f t="shared" si="5"/>
        <v>0.9</v>
      </c>
      <c r="U25" s="139">
        <f t="shared" si="18"/>
        <v>1</v>
      </c>
      <c r="V25" s="139">
        <f t="shared" si="19"/>
        <v>1.1111111111111112</v>
      </c>
      <c r="W25" s="139">
        <f t="shared" si="6"/>
        <v>1</v>
      </c>
      <c r="X25" s="11">
        <f t="shared" si="7"/>
        <v>0.9</v>
      </c>
      <c r="Y25" s="139">
        <f t="shared" si="20"/>
        <v>1</v>
      </c>
      <c r="Z25" s="139">
        <f t="shared" si="21"/>
        <v>1.1111111111111112</v>
      </c>
      <c r="AA25" s="139">
        <f t="shared" si="8"/>
        <v>1</v>
      </c>
      <c r="AB25" s="11">
        <f t="shared" si="9"/>
        <v>0.9</v>
      </c>
      <c r="AC25" s="139">
        <f t="shared" si="22"/>
        <v>0</v>
      </c>
      <c r="AD25" s="139">
        <f t="shared" si="23"/>
        <v>0</v>
      </c>
      <c r="AE25" s="139">
        <f t="shared" si="10"/>
        <v>0</v>
      </c>
      <c r="AF25" s="11">
        <v>0.9</v>
      </c>
      <c r="AG25" s="139">
        <f t="shared" ref="AG25:AG27" si="29">+AVERAGE(Q25,U25,Y25,AC25)</f>
        <v>0.75</v>
      </c>
      <c r="AH25" s="139">
        <f t="shared" ref="AH25:AH27" si="30">IF(ISERROR(AG25/AF25),0,(AG25/AF25))</f>
        <v>0.83333333333333326</v>
      </c>
      <c r="AI25" s="139">
        <f t="shared" si="12"/>
        <v>0.83333333333333326</v>
      </c>
      <c r="AJ25" s="136">
        <v>1</v>
      </c>
      <c r="AK25" s="136">
        <v>1</v>
      </c>
      <c r="AL25" s="136">
        <v>1</v>
      </c>
      <c r="AM25" s="136">
        <v>1</v>
      </c>
      <c r="AN25" s="136">
        <v>1</v>
      </c>
      <c r="AO25" s="136">
        <v>1</v>
      </c>
      <c r="AP25" s="136"/>
      <c r="AQ25" s="136"/>
      <c r="AR25" s="136"/>
      <c r="AS25" s="136"/>
    </row>
    <row r="26" spans="1:45" ht="64.5" customHeight="1">
      <c r="A26" s="215"/>
      <c r="B26" s="215"/>
      <c r="C26" s="292" t="s">
        <v>119</v>
      </c>
      <c r="D26" s="293" t="s">
        <v>36</v>
      </c>
      <c r="E26" s="45" t="s">
        <v>64</v>
      </c>
      <c r="F26" s="46" t="s">
        <v>65</v>
      </c>
      <c r="G26" s="47" t="s">
        <v>177</v>
      </c>
      <c r="H26" s="48" t="s">
        <v>185</v>
      </c>
      <c r="I26" s="48" t="s">
        <v>285</v>
      </c>
      <c r="J26" s="38" t="s">
        <v>37</v>
      </c>
      <c r="K26" s="64" t="s">
        <v>150</v>
      </c>
      <c r="L26" s="11">
        <v>0.9</v>
      </c>
      <c r="M26" s="11">
        <f t="shared" ref="M26:M27" si="31">+L26</f>
        <v>0.9</v>
      </c>
      <c r="N26" s="11">
        <f t="shared" ref="N26:N27" si="32">+L26</f>
        <v>0.9</v>
      </c>
      <c r="O26" s="11">
        <f t="shared" ref="O26:O27" si="33">+L26</f>
        <v>0.9</v>
      </c>
      <c r="P26" s="154">
        <f t="shared" si="3"/>
        <v>0.9</v>
      </c>
      <c r="Q26" s="139">
        <f t="shared" si="16"/>
        <v>1</v>
      </c>
      <c r="R26" s="139">
        <f t="shared" si="17"/>
        <v>1.1111111111111112</v>
      </c>
      <c r="S26" s="139">
        <f t="shared" si="4"/>
        <v>1</v>
      </c>
      <c r="T26" s="29">
        <f t="shared" si="5"/>
        <v>0.9</v>
      </c>
      <c r="U26" s="139">
        <f t="shared" si="18"/>
        <v>0.8</v>
      </c>
      <c r="V26" s="139">
        <f t="shared" si="19"/>
        <v>0.88888888888888895</v>
      </c>
      <c r="W26" s="139">
        <f t="shared" si="6"/>
        <v>0.88888888888888895</v>
      </c>
      <c r="X26" s="11">
        <f t="shared" si="7"/>
        <v>0.9</v>
      </c>
      <c r="Y26" s="139">
        <f t="shared" si="20"/>
        <v>1.2</v>
      </c>
      <c r="Z26" s="139">
        <f t="shared" si="21"/>
        <v>1.3333333333333333</v>
      </c>
      <c r="AA26" s="139">
        <f t="shared" si="8"/>
        <v>1</v>
      </c>
      <c r="AB26" s="11">
        <f t="shared" si="9"/>
        <v>0.9</v>
      </c>
      <c r="AC26" s="139">
        <f t="shared" si="22"/>
        <v>0</v>
      </c>
      <c r="AD26" s="139">
        <f t="shared" si="23"/>
        <v>0</v>
      </c>
      <c r="AE26" s="139">
        <f t="shared" si="10"/>
        <v>0</v>
      </c>
      <c r="AF26" s="11">
        <v>0.9</v>
      </c>
      <c r="AG26" s="139">
        <f t="shared" si="29"/>
        <v>0.75</v>
      </c>
      <c r="AH26" s="139">
        <f t="shared" si="30"/>
        <v>0.83333333333333326</v>
      </c>
      <c r="AI26" s="139">
        <f t="shared" si="12"/>
        <v>0.83333333333333326</v>
      </c>
      <c r="AJ26" s="136">
        <v>1</v>
      </c>
      <c r="AK26" s="136">
        <v>1</v>
      </c>
      <c r="AL26" s="136">
        <v>8</v>
      </c>
      <c r="AM26" s="136">
        <v>10</v>
      </c>
      <c r="AN26" s="136">
        <v>12</v>
      </c>
      <c r="AO26" s="136">
        <v>10</v>
      </c>
      <c r="AP26" s="136"/>
      <c r="AQ26" s="136"/>
      <c r="AR26" s="136"/>
      <c r="AS26" s="136"/>
    </row>
    <row r="27" spans="1:45" ht="96.75" customHeight="1">
      <c r="A27" s="215"/>
      <c r="B27" s="215"/>
      <c r="C27" s="292"/>
      <c r="D27" s="293"/>
      <c r="E27" s="45" t="s">
        <v>42</v>
      </c>
      <c r="F27" s="54" t="s">
        <v>43</v>
      </c>
      <c r="G27" s="47" t="s">
        <v>178</v>
      </c>
      <c r="H27" s="55" t="s">
        <v>26</v>
      </c>
      <c r="I27" s="54" t="s">
        <v>27</v>
      </c>
      <c r="J27" s="38" t="s">
        <v>37</v>
      </c>
      <c r="K27" s="64" t="s">
        <v>151</v>
      </c>
      <c r="L27" s="11">
        <v>0.9</v>
      </c>
      <c r="M27" s="11">
        <f t="shared" si="31"/>
        <v>0.9</v>
      </c>
      <c r="N27" s="11">
        <f t="shared" si="32"/>
        <v>0.9</v>
      </c>
      <c r="O27" s="11">
        <f t="shared" si="33"/>
        <v>0.9</v>
      </c>
      <c r="P27" s="154">
        <f t="shared" si="3"/>
        <v>0.9</v>
      </c>
      <c r="Q27" s="139">
        <f t="shared" si="16"/>
        <v>1</v>
      </c>
      <c r="R27" s="139">
        <f t="shared" si="17"/>
        <v>1.1111111111111112</v>
      </c>
      <c r="S27" s="139">
        <f t="shared" si="4"/>
        <v>1</v>
      </c>
      <c r="T27" s="29">
        <f t="shared" si="5"/>
        <v>0.9</v>
      </c>
      <c r="U27" s="139">
        <f t="shared" si="18"/>
        <v>0.46551724137931033</v>
      </c>
      <c r="V27" s="139">
        <f t="shared" si="19"/>
        <v>0.51724137931034475</v>
      </c>
      <c r="W27" s="139">
        <f t="shared" si="6"/>
        <v>0.51724137931034475</v>
      </c>
      <c r="X27" s="11">
        <f t="shared" si="7"/>
        <v>0.9</v>
      </c>
      <c r="Y27" s="200">
        <v>0.9</v>
      </c>
      <c r="Z27" s="139">
        <f t="shared" si="21"/>
        <v>1</v>
      </c>
      <c r="AA27" s="139">
        <f t="shared" si="8"/>
        <v>1</v>
      </c>
      <c r="AB27" s="11">
        <f t="shared" si="9"/>
        <v>0.9</v>
      </c>
      <c r="AC27" s="139">
        <f t="shared" si="22"/>
        <v>0</v>
      </c>
      <c r="AD27" s="139">
        <f t="shared" si="23"/>
        <v>0</v>
      </c>
      <c r="AE27" s="139">
        <f t="shared" si="10"/>
        <v>0</v>
      </c>
      <c r="AF27" s="11">
        <v>0.9</v>
      </c>
      <c r="AG27" s="139">
        <f t="shared" si="29"/>
        <v>0.5913793103448276</v>
      </c>
      <c r="AH27" s="139">
        <f t="shared" si="30"/>
        <v>0.65708812260536398</v>
      </c>
      <c r="AI27" s="139">
        <f t="shared" si="12"/>
        <v>0.65708812260536398</v>
      </c>
      <c r="AJ27" s="136">
        <v>1</v>
      </c>
      <c r="AK27" s="136">
        <v>1</v>
      </c>
      <c r="AL27" s="136">
        <v>27</v>
      </c>
      <c r="AM27" s="136">
        <v>58</v>
      </c>
      <c r="AN27" s="136">
        <v>59</v>
      </c>
      <c r="AO27" s="136">
        <v>66</v>
      </c>
      <c r="AP27" s="136"/>
      <c r="AQ27" s="136"/>
      <c r="AR27" s="136"/>
      <c r="AS27" s="136"/>
    </row>
    <row r="28" spans="1:45" ht="24.75" customHeight="1">
      <c r="W28" s="171">
        <f>+AVERAGE(W12:W27)</f>
        <v>0.96288314176245215</v>
      </c>
      <c r="AA28" s="171">
        <f>+AVERAGE(AA12:AA27)</f>
        <v>0.9375</v>
      </c>
    </row>
    <row r="29" spans="1:45" ht="15" customHeight="1">
      <c r="E29">
        <v>6</v>
      </c>
      <c r="F29">
        <v>15</v>
      </c>
    </row>
    <row r="30" spans="1:45" ht="15" customHeight="1"/>
  </sheetData>
  <protectedRanges>
    <protectedRange sqref="AL20:AM20 AJ20:AK21 AJ12:AS19 AJ22:AS27 AN20:AS21" name="Rango1"/>
    <protectedRange sqref="AL21:AM21" name="Rango1_1"/>
  </protectedRanges>
  <autoFilter ref="A11:AS29"/>
  <mergeCells count="43">
    <mergeCell ref="AS9:AS11"/>
    <mergeCell ref="P10:S10"/>
    <mergeCell ref="T10:W10"/>
    <mergeCell ref="X10:AA10"/>
    <mergeCell ref="AB10:AE10"/>
    <mergeCell ref="AF10:AI10"/>
    <mergeCell ref="AJ10:AK10"/>
    <mergeCell ref="AL10:AM10"/>
    <mergeCell ref="AN10:AO10"/>
    <mergeCell ref="AP10:AQ10"/>
    <mergeCell ref="AR10:AR11"/>
    <mergeCell ref="P9:AI9"/>
    <mergeCell ref="AJ9:AK9"/>
    <mergeCell ref="AL9:AM9"/>
    <mergeCell ref="AN9:AO9"/>
    <mergeCell ref="AP9:AR9"/>
    <mergeCell ref="A12:A27"/>
    <mergeCell ref="E12:E15"/>
    <mergeCell ref="D12:D24"/>
    <mergeCell ref="E9:E11"/>
    <mergeCell ref="C12:C25"/>
    <mergeCell ref="B12:B27"/>
    <mergeCell ref="C26:C27"/>
    <mergeCell ref="D26:D27"/>
    <mergeCell ref="E17:E23"/>
    <mergeCell ref="F9:F11"/>
    <mergeCell ref="G9:J9"/>
    <mergeCell ref="L9:O9"/>
    <mergeCell ref="G10:G11"/>
    <mergeCell ref="A9:A11"/>
    <mergeCell ref="B9:B11"/>
    <mergeCell ref="C9:C11"/>
    <mergeCell ref="D9:D11"/>
    <mergeCell ref="A1:C2"/>
    <mergeCell ref="D1:L1"/>
    <mergeCell ref="D2:L2"/>
    <mergeCell ref="B4:D4"/>
    <mergeCell ref="B5:D5"/>
    <mergeCell ref="H10:I10"/>
    <mergeCell ref="J10:J11"/>
    <mergeCell ref="K10:K11"/>
    <mergeCell ref="B6:D6"/>
    <mergeCell ref="B7:D7"/>
  </mergeCells>
  <conditionalFormatting sqref="Q12:S27">
    <cfRule type="cellIs" dxfId="248" priority="25" stopIfTrue="1" operator="lessThanOrEqual">
      <formula>0.49</formula>
    </cfRule>
    <cfRule type="cellIs" dxfId="247" priority="26" stopIfTrue="1" operator="between">
      <formula>0.5</formula>
      <formula>0.899999</formula>
    </cfRule>
    <cfRule type="cellIs" dxfId="246" priority="27" stopIfTrue="1" operator="greaterThanOrEqual">
      <formula>0.9</formula>
    </cfRule>
  </conditionalFormatting>
  <conditionalFormatting sqref="U12:W15 U17:W27 U16 W16">
    <cfRule type="cellIs" dxfId="245" priority="22" stopIfTrue="1" operator="lessThanOrEqual">
      <formula>0.49</formula>
    </cfRule>
    <cfRule type="cellIs" dxfId="244" priority="23" stopIfTrue="1" operator="between">
      <formula>0.5</formula>
      <formula>0.899999</formula>
    </cfRule>
    <cfRule type="cellIs" dxfId="243" priority="24" stopIfTrue="1" operator="greaterThanOrEqual">
      <formula>0.9</formula>
    </cfRule>
  </conditionalFormatting>
  <conditionalFormatting sqref="Y12:AA15 Y17:AA27 Y16 AA16">
    <cfRule type="cellIs" dxfId="242" priority="19" stopIfTrue="1" operator="lessThanOrEqual">
      <formula>0.49</formula>
    </cfRule>
    <cfRule type="cellIs" dxfId="241" priority="20" stopIfTrue="1" operator="between">
      <formula>0.5</formula>
      <formula>0.899999</formula>
    </cfRule>
    <cfRule type="cellIs" dxfId="240" priority="21" stopIfTrue="1" operator="greaterThanOrEqual">
      <formula>0.9</formula>
    </cfRule>
  </conditionalFormatting>
  <conditionalFormatting sqref="AC12:AE15 AC17:AE27 AC16 AE16">
    <cfRule type="cellIs" dxfId="239" priority="16" stopIfTrue="1" operator="lessThanOrEqual">
      <formula>0.49</formula>
    </cfRule>
    <cfRule type="cellIs" dxfId="238" priority="17" stopIfTrue="1" operator="between">
      <formula>0.5</formula>
      <formula>0.899999</formula>
    </cfRule>
    <cfRule type="cellIs" dxfId="237" priority="18" stopIfTrue="1" operator="greaterThanOrEqual">
      <formula>0.9</formula>
    </cfRule>
  </conditionalFormatting>
  <conditionalFormatting sqref="AG12:AI15 AG17:AI27 AG16 AI16">
    <cfRule type="cellIs" dxfId="236" priority="13" stopIfTrue="1" operator="lessThanOrEqual">
      <formula>0.4999999999999</formula>
    </cfRule>
    <cfRule type="cellIs" dxfId="235" priority="14" stopIfTrue="1" operator="between">
      <formula>0.5</formula>
      <formula>0.899999</formula>
    </cfRule>
    <cfRule type="cellIs" dxfId="234" priority="15" stopIfTrue="1" operator="greaterThanOrEqual">
      <formula>0.9</formula>
    </cfRule>
  </conditionalFormatting>
  <conditionalFormatting sqref="V16">
    <cfRule type="cellIs" dxfId="233" priority="10" stopIfTrue="1" operator="lessThanOrEqual">
      <formula>0.49</formula>
    </cfRule>
    <cfRule type="cellIs" dxfId="232" priority="11" stopIfTrue="1" operator="between">
      <formula>0.5</formula>
      <formula>0.899999</formula>
    </cfRule>
    <cfRule type="cellIs" dxfId="231" priority="12" stopIfTrue="1" operator="greaterThanOrEqual">
      <formula>0.9</formula>
    </cfRule>
  </conditionalFormatting>
  <conditionalFormatting sqref="Z16">
    <cfRule type="cellIs" dxfId="230" priority="7" stopIfTrue="1" operator="lessThanOrEqual">
      <formula>0.49</formula>
    </cfRule>
    <cfRule type="cellIs" dxfId="229" priority="8" stopIfTrue="1" operator="between">
      <formula>0.5</formula>
      <formula>0.899999</formula>
    </cfRule>
    <cfRule type="cellIs" dxfId="228" priority="9" stopIfTrue="1" operator="greaterThanOrEqual">
      <formula>0.9</formula>
    </cfRule>
  </conditionalFormatting>
  <conditionalFormatting sqref="AD16">
    <cfRule type="cellIs" dxfId="227" priority="4" stopIfTrue="1" operator="lessThanOrEqual">
      <formula>0.49</formula>
    </cfRule>
    <cfRule type="cellIs" dxfId="226" priority="5" stopIfTrue="1" operator="between">
      <formula>0.5</formula>
      <formula>0.899999</formula>
    </cfRule>
    <cfRule type="cellIs" dxfId="225" priority="6" stopIfTrue="1" operator="greaterThanOrEqual">
      <formula>0.9</formula>
    </cfRule>
  </conditionalFormatting>
  <conditionalFormatting sqref="AH16">
    <cfRule type="cellIs" dxfId="224" priority="1" stopIfTrue="1" operator="lessThanOrEqual">
      <formula>0.49</formula>
    </cfRule>
    <cfRule type="cellIs" dxfId="223" priority="2" stopIfTrue="1" operator="between">
      <formula>0.5</formula>
      <formula>0.899999</formula>
    </cfRule>
    <cfRule type="cellIs" dxfId="222" priority="3" stopIfTrue="1" operator="greaterThanOrEqual">
      <formula>0.9</formula>
    </cfRule>
  </conditionalFormatting>
  <pageMargins left="0.7" right="0.7" top="0.75" bottom="0.75" header="0.3" footer="0.3"/>
  <pageSetup orientation="portrait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"/>
  <sheetViews>
    <sheetView zoomScale="68" zoomScaleNormal="68" workbookViewId="0">
      <selection activeCell="AP1" sqref="AP1:AP1048576"/>
    </sheetView>
  </sheetViews>
  <sheetFormatPr baseColWidth="10" defaultRowHeight="15"/>
  <cols>
    <col min="1" max="1" width="19.7109375" customWidth="1"/>
    <col min="2" max="2" width="18.42578125" customWidth="1"/>
    <col min="3" max="3" width="15.85546875" customWidth="1"/>
    <col min="4" max="4" width="25" customWidth="1"/>
    <col min="5" max="5" width="31" customWidth="1"/>
    <col min="6" max="6" width="28.85546875" customWidth="1"/>
    <col min="7" max="7" width="18.5703125" customWidth="1"/>
    <col min="8" max="8" width="25.85546875" customWidth="1"/>
    <col min="9" max="9" width="15.140625" customWidth="1"/>
    <col min="10" max="10" width="11.42578125" customWidth="1"/>
    <col min="12" max="12" width="8.28515625" customWidth="1"/>
    <col min="13" max="13" width="7.85546875" customWidth="1"/>
    <col min="14" max="15" width="8" customWidth="1"/>
    <col min="16" max="35" width="11.42578125" customWidth="1"/>
    <col min="36" max="45" width="23.42578125" customWidth="1"/>
  </cols>
  <sheetData>
    <row r="1" spans="1:45" ht="32.25" customHeight="1">
      <c r="A1" s="229"/>
      <c r="B1" s="230"/>
      <c r="C1" s="231"/>
      <c r="D1" s="235" t="s">
        <v>19</v>
      </c>
      <c r="E1" s="236"/>
      <c r="F1" s="236"/>
      <c r="G1" s="236"/>
      <c r="H1" s="236"/>
      <c r="I1" s="236"/>
      <c r="J1" s="236"/>
      <c r="K1" s="236"/>
      <c r="L1" s="236"/>
    </row>
    <row r="2" spans="1:45" ht="32.25" customHeight="1" thickBot="1">
      <c r="A2" s="232"/>
      <c r="B2" s="233"/>
      <c r="C2" s="234"/>
      <c r="D2" s="237" t="s">
        <v>18</v>
      </c>
      <c r="E2" s="238"/>
      <c r="F2" s="238"/>
      <c r="G2" s="238"/>
      <c r="H2" s="238"/>
      <c r="I2" s="238"/>
      <c r="J2" s="238"/>
      <c r="K2" s="238"/>
      <c r="L2" s="238"/>
    </row>
    <row r="3" spans="1:45" ht="12.75" customHeight="1" thickBot="1">
      <c r="A3" s="2"/>
      <c r="B3" s="3"/>
      <c r="C3" s="3"/>
      <c r="D3" s="4"/>
      <c r="E3" s="4"/>
      <c r="F3" s="4"/>
      <c r="G3" s="4"/>
      <c r="H3" s="4"/>
      <c r="I3" s="4"/>
      <c r="J3" s="4"/>
      <c r="K3" s="4"/>
      <c r="L3" s="4"/>
    </row>
    <row r="4" spans="1:45" ht="12.75" customHeight="1">
      <c r="A4" s="6" t="s">
        <v>20</v>
      </c>
      <c r="B4" s="270" t="s">
        <v>21</v>
      </c>
      <c r="C4" s="270"/>
      <c r="D4" s="271"/>
      <c r="E4" s="5"/>
      <c r="F4" s="5"/>
      <c r="G4" s="5"/>
      <c r="H4" s="5"/>
      <c r="I4" s="5"/>
      <c r="J4" s="4"/>
      <c r="K4" s="4"/>
      <c r="L4" s="4"/>
    </row>
    <row r="5" spans="1:45" ht="12.75" customHeight="1">
      <c r="A5" s="7" t="s">
        <v>22</v>
      </c>
      <c r="B5" s="272" t="s">
        <v>24</v>
      </c>
      <c r="C5" s="272"/>
      <c r="D5" s="273"/>
      <c r="E5" s="5"/>
      <c r="F5" s="5"/>
      <c r="G5" s="5"/>
      <c r="H5" s="5"/>
      <c r="I5" s="5"/>
      <c r="J5" s="4"/>
      <c r="K5" s="4"/>
      <c r="L5" s="4"/>
    </row>
    <row r="6" spans="1:45" ht="23.25" customHeight="1">
      <c r="A6" s="7" t="s">
        <v>23</v>
      </c>
      <c r="B6" s="272" t="s">
        <v>24</v>
      </c>
      <c r="C6" s="272"/>
      <c r="D6" s="273"/>
      <c r="E6" s="5"/>
      <c r="F6" s="5"/>
      <c r="G6" s="5"/>
      <c r="H6" s="5"/>
      <c r="I6" s="5"/>
      <c r="J6" s="4"/>
      <c r="K6" s="4"/>
      <c r="L6" s="4"/>
    </row>
    <row r="7" spans="1:45" ht="12.75" customHeight="1" thickBot="1">
      <c r="A7" s="8" t="s">
        <v>25</v>
      </c>
      <c r="B7" s="272" t="s">
        <v>45</v>
      </c>
      <c r="C7" s="272"/>
      <c r="D7" s="273"/>
      <c r="E7" s="5"/>
      <c r="F7" s="5"/>
      <c r="G7" s="5"/>
      <c r="H7" s="5"/>
      <c r="I7" s="5"/>
      <c r="J7" s="4"/>
      <c r="K7" s="4"/>
      <c r="L7" s="4"/>
    </row>
    <row r="8" spans="1:45" ht="12.75" customHeight="1" thickBot="1">
      <c r="A8" s="2"/>
      <c r="B8" s="3"/>
      <c r="C8" s="3"/>
      <c r="D8" s="4"/>
      <c r="E8" s="4"/>
      <c r="F8" s="4"/>
      <c r="G8" s="4"/>
      <c r="H8" s="4"/>
      <c r="I8" s="4"/>
      <c r="J8" s="4"/>
      <c r="K8" s="4"/>
      <c r="L8" s="4"/>
    </row>
    <row r="9" spans="1:45" s="1" customFormat="1" ht="15.75" customHeight="1">
      <c r="A9" s="283" t="s">
        <v>0</v>
      </c>
      <c r="B9" s="274" t="s">
        <v>1</v>
      </c>
      <c r="C9" s="274" t="s">
        <v>31</v>
      </c>
      <c r="D9" s="274" t="s">
        <v>2</v>
      </c>
      <c r="E9" s="274" t="s">
        <v>11</v>
      </c>
      <c r="F9" s="274" t="s">
        <v>3</v>
      </c>
      <c r="G9" s="282" t="s">
        <v>4</v>
      </c>
      <c r="H9" s="282"/>
      <c r="I9" s="282"/>
      <c r="J9" s="282"/>
      <c r="K9" s="9"/>
      <c r="L9" s="282" t="s">
        <v>12</v>
      </c>
      <c r="M9" s="282"/>
      <c r="N9" s="282"/>
      <c r="O9" s="282"/>
      <c r="P9" s="217" t="s">
        <v>12</v>
      </c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49" t="s">
        <v>779</v>
      </c>
      <c r="AK9" s="249"/>
      <c r="AL9" s="249" t="s">
        <v>780</v>
      </c>
      <c r="AM9" s="249"/>
      <c r="AN9" s="249" t="s">
        <v>781</v>
      </c>
      <c r="AO9" s="249"/>
      <c r="AP9" s="249" t="s">
        <v>782</v>
      </c>
      <c r="AQ9" s="249"/>
      <c r="AR9" s="249"/>
      <c r="AS9" s="250" t="s">
        <v>783</v>
      </c>
    </row>
    <row r="10" spans="1:45" s="1" customFormat="1" ht="15.75" customHeight="1">
      <c r="A10" s="284"/>
      <c r="B10" s="275"/>
      <c r="C10" s="275"/>
      <c r="D10" s="275"/>
      <c r="E10" s="275"/>
      <c r="F10" s="275"/>
      <c r="G10" s="280" t="s">
        <v>5</v>
      </c>
      <c r="H10" s="280" t="s">
        <v>6</v>
      </c>
      <c r="I10" s="280"/>
      <c r="J10" s="280" t="s">
        <v>7</v>
      </c>
      <c r="K10" s="280" t="s">
        <v>10</v>
      </c>
      <c r="L10" s="130" t="s">
        <v>757</v>
      </c>
      <c r="M10" s="130" t="s">
        <v>758</v>
      </c>
      <c r="N10" s="130" t="s">
        <v>759</v>
      </c>
      <c r="O10" s="130" t="s">
        <v>760</v>
      </c>
      <c r="P10" s="243" t="s">
        <v>13</v>
      </c>
      <c r="Q10" s="244"/>
      <c r="R10" s="244"/>
      <c r="S10" s="245"/>
      <c r="T10" s="243" t="s">
        <v>14</v>
      </c>
      <c r="U10" s="244"/>
      <c r="V10" s="244"/>
      <c r="W10" s="245"/>
      <c r="X10" s="243" t="s">
        <v>15</v>
      </c>
      <c r="Y10" s="244"/>
      <c r="Z10" s="244"/>
      <c r="AA10" s="245"/>
      <c r="AB10" s="217" t="s">
        <v>16</v>
      </c>
      <c r="AC10" s="217"/>
      <c r="AD10" s="217"/>
      <c r="AE10" s="217"/>
      <c r="AF10" s="217" t="s">
        <v>776</v>
      </c>
      <c r="AG10" s="217"/>
      <c r="AH10" s="217"/>
      <c r="AI10" s="217"/>
      <c r="AJ10" s="253" t="s">
        <v>784</v>
      </c>
      <c r="AK10" s="253"/>
      <c r="AL10" s="253" t="s">
        <v>784</v>
      </c>
      <c r="AM10" s="253"/>
      <c r="AN10" s="253" t="s">
        <v>784</v>
      </c>
      <c r="AO10" s="253"/>
      <c r="AP10" s="253" t="s">
        <v>784</v>
      </c>
      <c r="AQ10" s="253"/>
      <c r="AR10" s="253" t="s">
        <v>785</v>
      </c>
      <c r="AS10" s="251"/>
    </row>
    <row r="11" spans="1:45" s="1" customFormat="1" ht="51" customHeight="1">
      <c r="A11" s="285"/>
      <c r="B11" s="276"/>
      <c r="C11" s="276"/>
      <c r="D11" s="276"/>
      <c r="E11" s="276"/>
      <c r="F11" s="276"/>
      <c r="G11" s="281"/>
      <c r="H11" s="14" t="s">
        <v>8</v>
      </c>
      <c r="I11" s="14" t="s">
        <v>9</v>
      </c>
      <c r="J11" s="281"/>
      <c r="K11" s="281"/>
      <c r="L11" s="14" t="s">
        <v>17</v>
      </c>
      <c r="M11" s="14" t="s">
        <v>17</v>
      </c>
      <c r="N11" s="14" t="s">
        <v>17</v>
      </c>
      <c r="O11" s="14" t="s">
        <v>17</v>
      </c>
      <c r="P11" s="135" t="s">
        <v>17</v>
      </c>
      <c r="Q11" s="135" t="s">
        <v>773</v>
      </c>
      <c r="R11" s="138" t="s">
        <v>774</v>
      </c>
      <c r="S11" s="138" t="s">
        <v>775</v>
      </c>
      <c r="T11" s="135" t="s">
        <v>17</v>
      </c>
      <c r="U11" s="135" t="s">
        <v>773</v>
      </c>
      <c r="V11" s="138" t="s">
        <v>774</v>
      </c>
      <c r="W11" s="138" t="s">
        <v>775</v>
      </c>
      <c r="X11" s="135" t="s">
        <v>17</v>
      </c>
      <c r="Y11" s="135" t="s">
        <v>773</v>
      </c>
      <c r="Z11" s="138" t="s">
        <v>774</v>
      </c>
      <c r="AA11" s="138" t="s">
        <v>775</v>
      </c>
      <c r="AB11" s="135" t="s">
        <v>17</v>
      </c>
      <c r="AC11" s="135" t="s">
        <v>773</v>
      </c>
      <c r="AD11" s="138" t="s">
        <v>774</v>
      </c>
      <c r="AE11" s="138" t="s">
        <v>775</v>
      </c>
      <c r="AF11" s="135" t="s">
        <v>17</v>
      </c>
      <c r="AG11" s="135" t="s">
        <v>777</v>
      </c>
      <c r="AH11" s="135" t="s">
        <v>778</v>
      </c>
      <c r="AI11" s="140" t="s">
        <v>775</v>
      </c>
      <c r="AJ11" s="141" t="s">
        <v>8</v>
      </c>
      <c r="AK11" s="141" t="s">
        <v>9</v>
      </c>
      <c r="AL11" s="141" t="s">
        <v>8</v>
      </c>
      <c r="AM11" s="141" t="s">
        <v>9</v>
      </c>
      <c r="AN11" s="141" t="s">
        <v>8</v>
      </c>
      <c r="AO11" s="141" t="s">
        <v>9</v>
      </c>
      <c r="AP11" s="141" t="s">
        <v>8</v>
      </c>
      <c r="AQ11" s="141" t="s">
        <v>9</v>
      </c>
      <c r="AR11" s="254"/>
      <c r="AS11" s="252"/>
    </row>
    <row r="12" spans="1:45" s="24" customFormat="1" ht="51" customHeight="1">
      <c r="A12" s="294" t="s">
        <v>29</v>
      </c>
      <c r="B12" s="215" t="s">
        <v>30</v>
      </c>
      <c r="C12" s="215" t="s">
        <v>32</v>
      </c>
      <c r="D12" s="215" t="s">
        <v>34</v>
      </c>
      <c r="E12" s="291" t="s">
        <v>346</v>
      </c>
      <c r="F12" s="45" t="s">
        <v>347</v>
      </c>
      <c r="G12" s="64" t="s">
        <v>233</v>
      </c>
      <c r="H12" s="64" t="s">
        <v>531</v>
      </c>
      <c r="I12" s="64" t="s">
        <v>532</v>
      </c>
      <c r="J12" s="64" t="s">
        <v>51</v>
      </c>
      <c r="K12" s="64" t="s">
        <v>274</v>
      </c>
      <c r="L12" s="94">
        <v>0.95</v>
      </c>
      <c r="M12" s="94">
        <v>0.95</v>
      </c>
      <c r="N12" s="94">
        <v>0.95</v>
      </c>
      <c r="O12" s="94">
        <v>0.95</v>
      </c>
      <c r="P12" s="35">
        <f>+L12</f>
        <v>0.95</v>
      </c>
      <c r="Q12" s="139">
        <f>IF(ISERROR(AJ12/AK12),0,AJ12/AK12)</f>
        <v>0.98035964800408115</v>
      </c>
      <c r="R12" s="139">
        <f>IF(ISERROR(Q12/P12),0,(Q12/P12))</f>
        <v>1.0319575242148222</v>
      </c>
      <c r="S12" s="139">
        <f>IF(R12&gt;=100%,100%,IF(R12=R12,R12))</f>
        <v>1</v>
      </c>
      <c r="T12" s="11">
        <f>+M12</f>
        <v>0.95</v>
      </c>
      <c r="U12" s="139">
        <f>IF(ISERROR(AL12/AM12),0,AL12/AM12)</f>
        <v>0.94865007940709367</v>
      </c>
      <c r="V12" s="139">
        <f>IF(ISERROR(U12/T12),0,(U12/T12))</f>
        <v>0.99857903095483547</v>
      </c>
      <c r="W12" s="139">
        <f>IF(V12&gt;=100%,100%,IF(V12=V12,V12))</f>
        <v>0.99857903095483547</v>
      </c>
      <c r="X12" s="11">
        <f>+N12</f>
        <v>0.95</v>
      </c>
      <c r="Y12" s="139">
        <f>IF(ISERROR(AN12/AO12),0,AN12/AO12)</f>
        <v>0.970884785317775</v>
      </c>
      <c r="Z12" s="139">
        <f>IF(ISERROR(Y12/X12),0,(Y12/X12))</f>
        <v>1.0219839845450263</v>
      </c>
      <c r="AA12" s="139">
        <f>IF(Z12&gt;=100%,100%,IF(Z12=Z12,Z12))</f>
        <v>1</v>
      </c>
      <c r="AB12" s="11">
        <f>+O12</f>
        <v>0.95</v>
      </c>
      <c r="AC12" s="139">
        <f>IF(ISERROR(AP12/AQ12),0,AP12/AQ12)</f>
        <v>0</v>
      </c>
      <c r="AD12" s="139">
        <f>IF(ISERROR(AC12/AB12),0,(AC12/AB12))</f>
        <v>0</v>
      </c>
      <c r="AE12" s="139">
        <f>IF(AD12&gt;=100%,100%,IF(AD12=AD12,AD12))</f>
        <v>0</v>
      </c>
      <c r="AF12" s="11">
        <v>0.95</v>
      </c>
      <c r="AG12" s="139">
        <f>+AVERAGE(Q12,U12,Y12,AC12)</f>
        <v>0.72497362818223743</v>
      </c>
      <c r="AH12" s="139">
        <f>IF(ISERROR(AG12/AF12),0,(AG12/AF12))</f>
        <v>0.76313013492867099</v>
      </c>
      <c r="AI12" s="139">
        <f>IF(AH12&gt;=100%,100%,IF(AH12=AH12,AH12))</f>
        <v>0.76313013492867099</v>
      </c>
      <c r="AJ12" s="136">
        <v>7687</v>
      </c>
      <c r="AK12" s="136">
        <v>7841</v>
      </c>
      <c r="AL12" s="117">
        <v>7168</v>
      </c>
      <c r="AM12" s="117">
        <f>+AL12+388</f>
        <v>7556</v>
      </c>
      <c r="AN12" s="180">
        <v>8570</v>
      </c>
      <c r="AO12" s="180">
        <v>8827</v>
      </c>
      <c r="AP12" s="136"/>
      <c r="AQ12" s="136"/>
      <c r="AR12" s="136"/>
      <c r="AS12" s="136"/>
    </row>
    <row r="13" spans="1:45" s="24" customFormat="1" ht="75" customHeight="1">
      <c r="A13" s="295"/>
      <c r="B13" s="215"/>
      <c r="C13" s="215"/>
      <c r="D13" s="215"/>
      <c r="E13" s="291"/>
      <c r="F13" s="45" t="s">
        <v>348</v>
      </c>
      <c r="G13" s="64" t="s">
        <v>233</v>
      </c>
      <c r="H13" s="64" t="s">
        <v>286</v>
      </c>
      <c r="I13" s="64" t="s">
        <v>287</v>
      </c>
      <c r="J13" s="64" t="s">
        <v>51</v>
      </c>
      <c r="K13" s="64" t="s">
        <v>274</v>
      </c>
      <c r="L13" s="94">
        <v>0.8</v>
      </c>
      <c r="M13" s="94">
        <v>0.8</v>
      </c>
      <c r="N13" s="94">
        <v>0.8</v>
      </c>
      <c r="O13" s="94">
        <v>0.8</v>
      </c>
      <c r="P13" s="35">
        <f t="shared" ref="P13:P20" si="0">+L13</f>
        <v>0.8</v>
      </c>
      <c r="Q13" s="139">
        <f t="shared" ref="Q13:Q20" si="1">IF(ISERROR(AJ13/AK13),0,AJ13/AK13)</f>
        <v>0</v>
      </c>
      <c r="R13" s="139">
        <f t="shared" ref="R13:R20" si="2">IF(ISERROR(Q13/P13),0,(Q13/P13))</f>
        <v>0</v>
      </c>
      <c r="S13" s="139">
        <f t="shared" ref="S13:S20" si="3">IF(R13&gt;=100%,100%,IF(R13=R13,R13))</f>
        <v>0</v>
      </c>
      <c r="T13" s="11">
        <f t="shared" ref="T13:T20" si="4">+M13</f>
        <v>0.8</v>
      </c>
      <c r="U13" s="139">
        <f t="shared" ref="U13:U20" si="5">IF(ISERROR(AL13/AM13),0,AL13/AM13)</f>
        <v>0.87452919020715636</v>
      </c>
      <c r="V13" s="139">
        <f t="shared" ref="V13:V20" si="6">IF(ISERROR(U13/T13),0,(U13/T13))</f>
        <v>1.0931614877589453</v>
      </c>
      <c r="W13" s="139">
        <f t="shared" ref="W13:W20" si="7">IF(V13&gt;=100%,100%,IF(V13=V13,V13))</f>
        <v>1</v>
      </c>
      <c r="X13" s="11">
        <f t="shared" ref="X13:X20" si="8">+N13</f>
        <v>0.8</v>
      </c>
      <c r="Y13" s="139">
        <f t="shared" ref="Y13:Y19" si="9">IF(ISERROR(AN13/AO13),0,AN13/AO13)</f>
        <v>0.69286898839137645</v>
      </c>
      <c r="Z13" s="139">
        <f t="shared" ref="Z13:Z20" si="10">IF(ISERROR(Y13/X13),0,(Y13/X13))</f>
        <v>0.86608623548922048</v>
      </c>
      <c r="AA13" s="139">
        <f t="shared" ref="AA13:AA20" si="11">IF(Z13&gt;=100%,100%,IF(Z13=Z13,Z13))</f>
        <v>0.86608623548922048</v>
      </c>
      <c r="AB13" s="11">
        <f t="shared" ref="AB13:AB20" si="12">+O13</f>
        <v>0.8</v>
      </c>
      <c r="AC13" s="139">
        <f t="shared" ref="AC13:AC20" si="13">IF(ISERROR(AP13/AQ13),0,AP13/AQ13)</f>
        <v>0</v>
      </c>
      <c r="AD13" s="139">
        <f t="shared" ref="AD13:AD20" si="14">IF(ISERROR(AC13/AB13),0,(AC13/AB13))</f>
        <v>0</v>
      </c>
      <c r="AE13" s="139">
        <f t="shared" ref="AE13:AE20" si="15">IF(AD13&gt;=100%,100%,IF(AD13=AD13,AD13))</f>
        <v>0</v>
      </c>
      <c r="AF13" s="11">
        <v>0.8</v>
      </c>
      <c r="AG13" s="139">
        <f t="shared" ref="AG13:AG20" si="16">+AVERAGE(Q13,U13,Y13,AC13)</f>
        <v>0.39184954464963317</v>
      </c>
      <c r="AH13" s="139">
        <f t="shared" ref="AH13:AH20" si="17">IF(ISERROR(AG13/AF13),0,(AG13/AF13))</f>
        <v>0.48981193081204144</v>
      </c>
      <c r="AI13" s="139">
        <f t="shared" ref="AI13:AI20" si="18">IF(AH13&gt;=100%,100%,IF(AH13=AH13,AH13))</f>
        <v>0.48981193081204144</v>
      </c>
      <c r="AJ13" s="136">
        <v>0</v>
      </c>
      <c r="AK13" s="136">
        <v>0</v>
      </c>
      <c r="AL13" s="136">
        <v>3715</v>
      </c>
      <c r="AM13" s="136">
        <v>4248</v>
      </c>
      <c r="AN13" s="187">
        <f>367664/60</f>
        <v>6127.7333333333336</v>
      </c>
      <c r="AO13" s="180">
        <f>530640/60</f>
        <v>8844</v>
      </c>
      <c r="AP13" s="136"/>
      <c r="AQ13" s="136"/>
      <c r="AR13" s="136"/>
      <c r="AS13" s="136"/>
    </row>
    <row r="14" spans="1:45" s="24" customFormat="1" ht="51" customHeight="1">
      <c r="A14" s="295"/>
      <c r="B14" s="215"/>
      <c r="C14" s="215"/>
      <c r="D14" s="215"/>
      <c r="E14" s="291"/>
      <c r="F14" s="45" t="s">
        <v>123</v>
      </c>
      <c r="G14" s="64" t="s">
        <v>288</v>
      </c>
      <c r="H14" s="64" t="s">
        <v>533</v>
      </c>
      <c r="I14" s="64" t="s">
        <v>534</v>
      </c>
      <c r="J14" s="64" t="s">
        <v>28</v>
      </c>
      <c r="K14" s="64" t="s">
        <v>289</v>
      </c>
      <c r="L14" s="94">
        <v>1</v>
      </c>
      <c r="M14" s="94">
        <v>1</v>
      </c>
      <c r="N14" s="94">
        <v>1</v>
      </c>
      <c r="O14" s="94">
        <v>1</v>
      </c>
      <c r="P14" s="35">
        <f t="shared" si="0"/>
        <v>1</v>
      </c>
      <c r="Q14" s="139">
        <f t="shared" si="1"/>
        <v>0</v>
      </c>
      <c r="R14" s="139">
        <f t="shared" si="2"/>
        <v>0</v>
      </c>
      <c r="S14" s="139">
        <f t="shared" si="3"/>
        <v>0</v>
      </c>
      <c r="T14" s="11">
        <f t="shared" si="4"/>
        <v>1</v>
      </c>
      <c r="U14" s="139">
        <f t="shared" si="5"/>
        <v>0</v>
      </c>
      <c r="V14" s="139">
        <f t="shared" si="6"/>
        <v>0</v>
      </c>
      <c r="W14" s="139">
        <f t="shared" si="7"/>
        <v>0</v>
      </c>
      <c r="X14" s="11">
        <f t="shared" si="8"/>
        <v>1</v>
      </c>
      <c r="Y14" s="139">
        <f t="shared" si="9"/>
        <v>0.75067024128686322</v>
      </c>
      <c r="Z14" s="139">
        <f t="shared" si="10"/>
        <v>0.75067024128686322</v>
      </c>
      <c r="AA14" s="139">
        <f t="shared" si="11"/>
        <v>0.75067024128686322</v>
      </c>
      <c r="AB14" s="11">
        <f t="shared" si="12"/>
        <v>1</v>
      </c>
      <c r="AC14" s="139">
        <f t="shared" si="13"/>
        <v>0</v>
      </c>
      <c r="AD14" s="139">
        <f t="shared" si="14"/>
        <v>0</v>
      </c>
      <c r="AE14" s="139">
        <f t="shared" si="15"/>
        <v>0</v>
      </c>
      <c r="AF14" s="11">
        <v>1</v>
      </c>
      <c r="AG14" s="139">
        <f t="shared" si="16"/>
        <v>0.1876675603217158</v>
      </c>
      <c r="AH14" s="139">
        <f t="shared" si="17"/>
        <v>0.1876675603217158</v>
      </c>
      <c r="AI14" s="139">
        <f t="shared" si="18"/>
        <v>0.1876675603217158</v>
      </c>
      <c r="AJ14" s="136"/>
      <c r="AK14" s="136"/>
      <c r="AL14" s="136">
        <v>0</v>
      </c>
      <c r="AM14" s="136">
        <v>0</v>
      </c>
      <c r="AN14" s="180">
        <v>280</v>
      </c>
      <c r="AO14" s="180">
        <v>373</v>
      </c>
      <c r="AP14" s="136"/>
      <c r="AQ14" s="136"/>
      <c r="AR14" s="136"/>
      <c r="AS14" s="136"/>
    </row>
    <row r="15" spans="1:45" s="24" customFormat="1" ht="105.75" customHeight="1">
      <c r="A15" s="295"/>
      <c r="B15" s="215"/>
      <c r="C15" s="215"/>
      <c r="D15" s="215"/>
      <c r="E15" s="297"/>
      <c r="F15" s="45" t="s">
        <v>699</v>
      </c>
      <c r="G15" s="137" t="s">
        <v>793</v>
      </c>
      <c r="H15" s="137" t="s">
        <v>700</v>
      </c>
      <c r="I15" s="137" t="s">
        <v>701</v>
      </c>
      <c r="J15" s="137" t="s">
        <v>28</v>
      </c>
      <c r="K15" s="137" t="s">
        <v>702</v>
      </c>
      <c r="L15" s="94">
        <v>0.9</v>
      </c>
      <c r="M15" s="94">
        <v>0.9</v>
      </c>
      <c r="N15" s="94">
        <v>0.9</v>
      </c>
      <c r="O15" s="94">
        <v>0.9</v>
      </c>
      <c r="P15" s="35">
        <f t="shared" si="0"/>
        <v>0.9</v>
      </c>
      <c r="Q15" s="139">
        <f t="shared" si="1"/>
        <v>0.83636363636363631</v>
      </c>
      <c r="R15" s="139">
        <f t="shared" si="2"/>
        <v>0.92929292929292917</v>
      </c>
      <c r="S15" s="139">
        <f t="shared" si="3"/>
        <v>0.92929292929292917</v>
      </c>
      <c r="T15" s="11">
        <f t="shared" si="4"/>
        <v>0.9</v>
      </c>
      <c r="U15" s="139">
        <f t="shared" si="5"/>
        <v>0.84362139917695478</v>
      </c>
      <c r="V15" s="139">
        <f t="shared" si="6"/>
        <v>0.93735711019661638</v>
      </c>
      <c r="W15" s="139">
        <f t="shared" si="7"/>
        <v>0.93735711019661638</v>
      </c>
      <c r="X15" s="11">
        <f t="shared" si="8"/>
        <v>0.9</v>
      </c>
      <c r="Y15" s="139">
        <f t="shared" si="9"/>
        <v>0.8571428571428571</v>
      </c>
      <c r="Z15" s="139">
        <f t="shared" si="10"/>
        <v>0.95238095238095233</v>
      </c>
      <c r="AA15" s="139">
        <f t="shared" si="11"/>
        <v>0.95238095238095233</v>
      </c>
      <c r="AB15" s="11">
        <f t="shared" si="12"/>
        <v>0.9</v>
      </c>
      <c r="AC15" s="139">
        <f t="shared" si="13"/>
        <v>0</v>
      </c>
      <c r="AD15" s="139">
        <f t="shared" si="14"/>
        <v>0</v>
      </c>
      <c r="AE15" s="139">
        <f t="shared" si="15"/>
        <v>0</v>
      </c>
      <c r="AF15" s="11">
        <v>0.9</v>
      </c>
      <c r="AG15" s="139">
        <f t="shared" si="16"/>
        <v>0.6342819731708621</v>
      </c>
      <c r="AH15" s="139">
        <f t="shared" si="17"/>
        <v>0.70475774796762458</v>
      </c>
      <c r="AI15" s="139">
        <f t="shared" si="18"/>
        <v>0.70475774796762458</v>
      </c>
      <c r="AJ15" s="136">
        <v>92</v>
      </c>
      <c r="AK15" s="136">
        <v>110</v>
      </c>
      <c r="AL15" s="115">
        <f>60+89+56</f>
        <v>205</v>
      </c>
      <c r="AM15" s="115">
        <f>73+104+66</f>
        <v>243</v>
      </c>
      <c r="AN15" s="180">
        <v>174</v>
      </c>
      <c r="AO15" s="180">
        <v>203</v>
      </c>
      <c r="AP15" s="136"/>
      <c r="AQ15" s="136"/>
      <c r="AR15" s="136"/>
      <c r="AS15" s="136"/>
    </row>
    <row r="16" spans="1:45" s="24" customFormat="1" ht="109.5" customHeight="1">
      <c r="A16" s="295"/>
      <c r="B16" s="215"/>
      <c r="C16" s="215"/>
      <c r="D16" s="215"/>
      <c r="E16" s="297"/>
      <c r="F16" s="147" t="s">
        <v>41</v>
      </c>
      <c r="G16" s="83" t="s">
        <v>535</v>
      </c>
      <c r="H16" s="83" t="s">
        <v>39</v>
      </c>
      <c r="I16" s="47" t="s">
        <v>40</v>
      </c>
      <c r="J16" s="84" t="s">
        <v>28</v>
      </c>
      <c r="K16" s="45" t="s">
        <v>536</v>
      </c>
      <c r="L16" s="11" t="s">
        <v>603</v>
      </c>
      <c r="M16" s="11" t="str">
        <f>+L16</f>
        <v>&lt;30</v>
      </c>
      <c r="N16" s="11" t="str">
        <f>+L16</f>
        <v>&lt;30</v>
      </c>
      <c r="O16" s="11" t="str">
        <f>+L16</f>
        <v>&lt;30</v>
      </c>
      <c r="P16" s="35" t="str">
        <f t="shared" si="0"/>
        <v>&lt;30</v>
      </c>
      <c r="Q16" s="167">
        <f t="shared" si="1"/>
        <v>18.081877311567403</v>
      </c>
      <c r="R16" s="139">
        <f>+IF(Q16&lt;=30,(100%),(0%))</f>
        <v>1</v>
      </c>
      <c r="S16" s="139">
        <f t="shared" si="3"/>
        <v>1</v>
      </c>
      <c r="T16" s="11" t="str">
        <f t="shared" si="4"/>
        <v>&lt;30</v>
      </c>
      <c r="U16" s="168">
        <f t="shared" si="5"/>
        <v>22.057173107464266</v>
      </c>
      <c r="V16" s="139">
        <f>+IF(U16&lt;=30,(100%),(0%))</f>
        <v>1</v>
      </c>
      <c r="W16" s="139">
        <f t="shared" si="7"/>
        <v>1</v>
      </c>
      <c r="X16" s="11" t="str">
        <f t="shared" si="8"/>
        <v>&lt;30</v>
      </c>
      <c r="Y16" s="164">
        <f t="shared" si="9"/>
        <v>7</v>
      </c>
      <c r="Z16" s="139">
        <f>+IF(Y16&lt;=30,(100%),(0%))</f>
        <v>1</v>
      </c>
      <c r="AA16" s="139">
        <f t="shared" si="11"/>
        <v>1</v>
      </c>
      <c r="AB16" s="11" t="str">
        <f t="shared" si="12"/>
        <v>&lt;30</v>
      </c>
      <c r="AC16" s="164">
        <f t="shared" si="13"/>
        <v>0</v>
      </c>
      <c r="AD16" s="139">
        <f>+IF(AC16&lt;=30,(100%),(0%))</f>
        <v>1</v>
      </c>
      <c r="AE16" s="139">
        <f t="shared" si="15"/>
        <v>1</v>
      </c>
      <c r="AF16" s="11" t="str">
        <f t="shared" ref="AF16" si="19">+P16</f>
        <v>&lt;30</v>
      </c>
      <c r="AG16" s="164">
        <f t="shared" si="16"/>
        <v>11.784762604757917</v>
      </c>
      <c r="AH16" s="139">
        <f>+IF(AG16&lt;=30,(100%),(0%))</f>
        <v>1</v>
      </c>
      <c r="AI16" s="139">
        <f t="shared" si="18"/>
        <v>1</v>
      </c>
      <c r="AJ16" s="136">
        <v>141780</v>
      </c>
      <c r="AK16" s="136">
        <v>7841</v>
      </c>
      <c r="AL16" s="136">
        <v>166664</v>
      </c>
      <c r="AM16" s="136">
        <v>7556</v>
      </c>
      <c r="AN16" s="180">
        <f>8827*7</f>
        <v>61789</v>
      </c>
      <c r="AO16" s="180">
        <v>8827</v>
      </c>
      <c r="AP16" s="136"/>
      <c r="AQ16" s="136"/>
      <c r="AR16" s="136"/>
      <c r="AS16" s="136"/>
    </row>
    <row r="17" spans="1:45" s="24" customFormat="1" ht="51" customHeight="1">
      <c r="A17" s="295"/>
      <c r="B17" s="215"/>
      <c r="C17" s="215"/>
      <c r="D17" s="215"/>
      <c r="E17" s="291"/>
      <c r="F17" s="148" t="s">
        <v>769</v>
      </c>
      <c r="G17" s="127" t="s">
        <v>794</v>
      </c>
      <c r="H17" s="127" t="s">
        <v>800</v>
      </c>
      <c r="I17" s="127" t="s">
        <v>801</v>
      </c>
      <c r="J17" s="149" t="s">
        <v>37</v>
      </c>
      <c r="K17" s="127" t="s">
        <v>802</v>
      </c>
      <c r="L17" s="144">
        <v>5.0000000000000001E-3</v>
      </c>
      <c r="M17" s="144">
        <v>5.0000000000000001E-3</v>
      </c>
      <c r="N17" s="144">
        <v>5.0000000000000001E-3</v>
      </c>
      <c r="O17" s="144">
        <v>5.0000000000000001E-3</v>
      </c>
      <c r="P17" s="145">
        <f t="shared" si="0"/>
        <v>5.0000000000000001E-3</v>
      </c>
      <c r="Q17" s="165">
        <f>IF(ISERROR(AJ17-AK17),0,AJ17-AK17)</f>
        <v>7.1058429376539833E-3</v>
      </c>
      <c r="R17" s="139">
        <f>+IF(Q17&lt;=0,(100%),(0%))</f>
        <v>0</v>
      </c>
      <c r="S17" s="139">
        <f t="shared" si="3"/>
        <v>0</v>
      </c>
      <c r="T17" s="146">
        <f t="shared" si="4"/>
        <v>5.0000000000000001E-3</v>
      </c>
      <c r="U17" s="165">
        <f>+AL17-AM17</f>
        <v>6.4834527889612303E-4</v>
      </c>
      <c r="V17" s="139">
        <f>+IF(U17&lt;=0,(100%),(0%))</f>
        <v>0</v>
      </c>
      <c r="W17" s="139">
        <f t="shared" si="7"/>
        <v>0</v>
      </c>
      <c r="X17" s="146">
        <f t="shared" si="8"/>
        <v>5.0000000000000001E-3</v>
      </c>
      <c r="Y17" s="139">
        <f>IF(ISERROR(AN17-AO17),0,AN17-AO17)</f>
        <v>5.3374331550802123E-2</v>
      </c>
      <c r="Z17" s="139">
        <f>+IF(Y17&lt;=0,(100%),(0%))</f>
        <v>0</v>
      </c>
      <c r="AA17" s="139">
        <f t="shared" si="11"/>
        <v>0</v>
      </c>
      <c r="AB17" s="146">
        <f t="shared" si="12"/>
        <v>5.0000000000000001E-3</v>
      </c>
      <c r="AC17" s="139">
        <f t="shared" si="13"/>
        <v>0</v>
      </c>
      <c r="AD17" s="139">
        <f>+IF(AC17&lt;=0,(100%),(0%))</f>
        <v>1</v>
      </c>
      <c r="AE17" s="139">
        <f t="shared" si="15"/>
        <v>1</v>
      </c>
      <c r="AF17" s="11">
        <v>1</v>
      </c>
      <c r="AG17" s="139">
        <f t="shared" si="16"/>
        <v>1.5282129941838057E-2</v>
      </c>
      <c r="AH17" s="139">
        <f>+IF(AG17&lt;=0,(100%),(0%))</f>
        <v>0</v>
      </c>
      <c r="AI17" s="139">
        <f t="shared" si="18"/>
        <v>0</v>
      </c>
      <c r="AJ17" s="88">
        <f>457/1329</f>
        <v>0.3438675696012039</v>
      </c>
      <c r="AK17" s="12">
        <f>2161/6417</f>
        <v>0.33676172666354992</v>
      </c>
      <c r="AL17" s="12">
        <f>469/1390</f>
        <v>0.33741007194244604</v>
      </c>
      <c r="AM17" s="12">
        <f>2161/6417</f>
        <v>0.33676172666354992</v>
      </c>
      <c r="AN17" s="194">
        <f>584/1496</f>
        <v>0.39037433155080214</v>
      </c>
      <c r="AO17" s="193">
        <v>0.33700000000000002</v>
      </c>
      <c r="AP17" s="136"/>
      <c r="AQ17" s="136"/>
      <c r="AR17" s="136"/>
      <c r="AS17" s="136"/>
    </row>
    <row r="18" spans="1:45" ht="81" customHeight="1">
      <c r="A18" s="295"/>
      <c r="B18" s="215"/>
      <c r="C18" s="215"/>
      <c r="D18" s="215"/>
      <c r="E18" s="291"/>
      <c r="F18" s="147" t="s">
        <v>790</v>
      </c>
      <c r="G18" s="83" t="s">
        <v>792</v>
      </c>
      <c r="H18" s="83" t="s">
        <v>791</v>
      </c>
      <c r="I18" s="47" t="s">
        <v>798</v>
      </c>
      <c r="J18" s="38" t="s">
        <v>37</v>
      </c>
      <c r="K18" s="45" t="s">
        <v>768</v>
      </c>
      <c r="L18" s="11">
        <v>0.9</v>
      </c>
      <c r="M18" s="11">
        <v>0.9</v>
      </c>
      <c r="N18" s="11">
        <v>0.9</v>
      </c>
      <c r="O18" s="11">
        <v>0.9</v>
      </c>
      <c r="P18" s="35">
        <f t="shared" si="0"/>
        <v>0.9</v>
      </c>
      <c r="Q18" s="139">
        <f t="shared" si="1"/>
        <v>1</v>
      </c>
      <c r="R18" s="139">
        <f t="shared" si="2"/>
        <v>1.1111111111111112</v>
      </c>
      <c r="S18" s="139">
        <f t="shared" si="3"/>
        <v>1</v>
      </c>
      <c r="T18" s="11">
        <f t="shared" si="4"/>
        <v>0.9</v>
      </c>
      <c r="U18" s="173">
        <f t="shared" si="5"/>
        <v>0.79777954004758134</v>
      </c>
      <c r="V18" s="139">
        <f t="shared" si="6"/>
        <v>0.88642171116397928</v>
      </c>
      <c r="W18" s="139">
        <f t="shared" si="7"/>
        <v>0.88642171116397928</v>
      </c>
      <c r="X18" s="11">
        <f t="shared" si="8"/>
        <v>0.9</v>
      </c>
      <c r="Y18" s="139">
        <f t="shared" si="9"/>
        <v>0.68261562998405101</v>
      </c>
      <c r="Z18" s="139">
        <f>+IF(Y18&lt;=65,(100%),(0%))</f>
        <v>1</v>
      </c>
      <c r="AA18" s="139">
        <f t="shared" si="11"/>
        <v>1</v>
      </c>
      <c r="AB18" s="11">
        <f t="shared" si="12"/>
        <v>0.9</v>
      </c>
      <c r="AC18" s="139">
        <f t="shared" si="13"/>
        <v>0</v>
      </c>
      <c r="AD18" s="139">
        <f t="shared" si="14"/>
        <v>0</v>
      </c>
      <c r="AE18" s="139">
        <f t="shared" si="15"/>
        <v>0</v>
      </c>
      <c r="AF18" s="11">
        <v>0.9</v>
      </c>
      <c r="AG18" s="139">
        <f t="shared" si="16"/>
        <v>0.62009879250790811</v>
      </c>
      <c r="AH18" s="139">
        <f>IF(ISERROR(AG18/AF18),0,(AG18/AF18))</f>
        <v>0.68899865834212015</v>
      </c>
      <c r="AI18" s="139">
        <f t="shared" si="18"/>
        <v>0.68899865834212015</v>
      </c>
      <c r="AJ18" s="136">
        <v>9887</v>
      </c>
      <c r="AK18" s="136">
        <v>9887</v>
      </c>
      <c r="AL18" s="117">
        <v>1006</v>
      </c>
      <c r="AM18" s="117">
        <v>1261</v>
      </c>
      <c r="AN18" s="117">
        <v>856</v>
      </c>
      <c r="AO18" s="117">
        <v>1254</v>
      </c>
      <c r="AP18" s="136"/>
      <c r="AQ18" s="136"/>
      <c r="AR18" s="136"/>
      <c r="AS18" s="136"/>
    </row>
    <row r="19" spans="1:45" ht="52.5" customHeight="1">
      <c r="A19" s="295"/>
      <c r="B19" s="215"/>
      <c r="C19" s="215" t="s">
        <v>35</v>
      </c>
      <c r="D19" s="215" t="s">
        <v>36</v>
      </c>
      <c r="E19" s="45" t="s">
        <v>64</v>
      </c>
      <c r="F19" s="46" t="s">
        <v>65</v>
      </c>
      <c r="G19" s="47" t="s">
        <v>177</v>
      </c>
      <c r="H19" s="48" t="s">
        <v>185</v>
      </c>
      <c r="I19" s="48" t="s">
        <v>285</v>
      </c>
      <c r="J19" s="38" t="s">
        <v>37</v>
      </c>
      <c r="K19" s="64" t="s">
        <v>150</v>
      </c>
      <c r="L19" s="11">
        <v>0.9</v>
      </c>
      <c r="M19" s="11">
        <f>+L19</f>
        <v>0.9</v>
      </c>
      <c r="N19" s="11">
        <f>+L19</f>
        <v>0.9</v>
      </c>
      <c r="O19" s="11">
        <f>+L19</f>
        <v>0.9</v>
      </c>
      <c r="P19" s="35">
        <f t="shared" si="0"/>
        <v>0.9</v>
      </c>
      <c r="Q19" s="139">
        <f t="shared" si="1"/>
        <v>1</v>
      </c>
      <c r="R19" s="139">
        <f t="shared" si="2"/>
        <v>1.1111111111111112</v>
      </c>
      <c r="S19" s="139">
        <f t="shared" si="3"/>
        <v>1</v>
      </c>
      <c r="T19" s="11">
        <f t="shared" si="4"/>
        <v>0.9</v>
      </c>
      <c r="U19" s="139">
        <f t="shared" si="5"/>
        <v>1</v>
      </c>
      <c r="V19" s="139">
        <f t="shared" si="6"/>
        <v>1.1111111111111112</v>
      </c>
      <c r="W19" s="139">
        <f t="shared" si="7"/>
        <v>1</v>
      </c>
      <c r="X19" s="11">
        <f t="shared" si="8"/>
        <v>0.9</v>
      </c>
      <c r="Y19" s="139">
        <f t="shared" si="9"/>
        <v>1</v>
      </c>
      <c r="Z19" s="139">
        <f t="shared" si="10"/>
        <v>1.1111111111111112</v>
      </c>
      <c r="AA19" s="139">
        <f t="shared" si="11"/>
        <v>1</v>
      </c>
      <c r="AB19" s="11">
        <f t="shared" si="12"/>
        <v>0.9</v>
      </c>
      <c r="AC19" s="139">
        <f t="shared" si="13"/>
        <v>0</v>
      </c>
      <c r="AD19" s="139">
        <f t="shared" si="14"/>
        <v>0</v>
      </c>
      <c r="AE19" s="139">
        <f t="shared" si="15"/>
        <v>0</v>
      </c>
      <c r="AF19" s="11">
        <v>0.9</v>
      </c>
      <c r="AG19" s="139">
        <f t="shared" si="16"/>
        <v>0.75</v>
      </c>
      <c r="AH19" s="139">
        <f t="shared" si="17"/>
        <v>0.83333333333333326</v>
      </c>
      <c r="AI19" s="139">
        <f t="shared" si="18"/>
        <v>0.83333333333333326</v>
      </c>
      <c r="AJ19" s="136">
        <v>1</v>
      </c>
      <c r="AK19" s="136">
        <v>1</v>
      </c>
      <c r="AL19" s="136">
        <v>10</v>
      </c>
      <c r="AM19" s="136">
        <v>10</v>
      </c>
      <c r="AN19" s="117">
        <v>10</v>
      </c>
      <c r="AO19" s="117">
        <v>10</v>
      </c>
      <c r="AP19" s="136"/>
      <c r="AQ19" s="136"/>
      <c r="AR19" s="136"/>
      <c r="AS19" s="136"/>
    </row>
    <row r="20" spans="1:45" ht="51.75" thickBot="1">
      <c r="A20" s="296"/>
      <c r="B20" s="215"/>
      <c r="C20" s="215"/>
      <c r="D20" s="215"/>
      <c r="E20" s="45" t="s">
        <v>42</v>
      </c>
      <c r="F20" s="54" t="s">
        <v>43</v>
      </c>
      <c r="G20" s="47" t="s">
        <v>178</v>
      </c>
      <c r="H20" s="55" t="s">
        <v>26</v>
      </c>
      <c r="I20" s="54" t="s">
        <v>27</v>
      </c>
      <c r="J20" s="38" t="s">
        <v>37</v>
      </c>
      <c r="K20" s="64" t="s">
        <v>151</v>
      </c>
      <c r="L20" s="11">
        <v>0.9</v>
      </c>
      <c r="M20" s="11">
        <f>+L20</f>
        <v>0.9</v>
      </c>
      <c r="N20" s="11">
        <f>+L20</f>
        <v>0.9</v>
      </c>
      <c r="O20" s="11">
        <f>+L20</f>
        <v>0.9</v>
      </c>
      <c r="P20" s="35">
        <f t="shared" si="0"/>
        <v>0.9</v>
      </c>
      <c r="Q20" s="139">
        <f t="shared" si="1"/>
        <v>1</v>
      </c>
      <c r="R20" s="139">
        <f t="shared" si="2"/>
        <v>1.1111111111111112</v>
      </c>
      <c r="S20" s="139">
        <f t="shared" si="3"/>
        <v>1</v>
      </c>
      <c r="T20" s="11">
        <f t="shared" si="4"/>
        <v>0.9</v>
      </c>
      <c r="U20" s="139">
        <f t="shared" si="5"/>
        <v>1</v>
      </c>
      <c r="V20" s="139">
        <f t="shared" si="6"/>
        <v>1.1111111111111112</v>
      </c>
      <c r="W20" s="139">
        <f t="shared" si="7"/>
        <v>1</v>
      </c>
      <c r="X20" s="11">
        <f t="shared" si="8"/>
        <v>0.9</v>
      </c>
      <c r="Y20" s="139">
        <v>0.9</v>
      </c>
      <c r="Z20" s="139">
        <f t="shared" si="10"/>
        <v>1</v>
      </c>
      <c r="AA20" s="139">
        <f t="shared" si="11"/>
        <v>1</v>
      </c>
      <c r="AB20" s="11">
        <f t="shared" si="12"/>
        <v>0.9</v>
      </c>
      <c r="AC20" s="139">
        <f t="shared" si="13"/>
        <v>0</v>
      </c>
      <c r="AD20" s="139">
        <f t="shared" si="14"/>
        <v>0</v>
      </c>
      <c r="AE20" s="139">
        <f t="shared" si="15"/>
        <v>0</v>
      </c>
      <c r="AF20" s="11">
        <v>0.9</v>
      </c>
      <c r="AG20" s="139">
        <f t="shared" si="16"/>
        <v>0.72499999999999998</v>
      </c>
      <c r="AH20" s="139">
        <f t="shared" si="17"/>
        <v>0.80555555555555547</v>
      </c>
      <c r="AI20" s="139">
        <f t="shared" si="18"/>
        <v>0.80555555555555547</v>
      </c>
      <c r="AJ20" s="136">
        <v>1</v>
      </c>
      <c r="AK20" s="136">
        <v>1</v>
      </c>
      <c r="AL20" s="136">
        <v>1</v>
      </c>
      <c r="AM20" s="136">
        <v>1</v>
      </c>
      <c r="AN20" s="188">
        <v>59</v>
      </c>
      <c r="AO20" s="188">
        <v>66</v>
      </c>
      <c r="AP20" s="136"/>
      <c r="AQ20" s="136"/>
      <c r="AR20" s="136"/>
      <c r="AS20" s="136"/>
    </row>
    <row r="21" spans="1:45" ht="23.25">
      <c r="W21" s="171">
        <f>+AVERAGE(W12:W20)</f>
        <v>0.75803976136838125</v>
      </c>
      <c r="AA21" s="171">
        <f>+AVERAGE(AA12:AA20)</f>
        <v>0.84101526990633735</v>
      </c>
    </row>
  </sheetData>
  <protectedRanges>
    <protectedRange sqref="AP12:AS20 AJ12:AM20" name="Rango1"/>
    <protectedRange sqref="AN19:AO20 AN18:AO18 AN12:AO17" name="Rango1_1"/>
  </protectedRanges>
  <autoFilter ref="A11:AS21"/>
  <mergeCells count="42">
    <mergeCell ref="AS9:AS11"/>
    <mergeCell ref="P10:S10"/>
    <mergeCell ref="T10:W10"/>
    <mergeCell ref="X10:AA10"/>
    <mergeCell ref="AB10:AE10"/>
    <mergeCell ref="AF10:AI10"/>
    <mergeCell ref="AJ10:AK10"/>
    <mergeCell ref="AL10:AM10"/>
    <mergeCell ref="AN10:AO10"/>
    <mergeCell ref="AP10:AQ10"/>
    <mergeCell ref="AR10:AR11"/>
    <mergeCell ref="P9:AI9"/>
    <mergeCell ref="AJ9:AK9"/>
    <mergeCell ref="AL9:AM9"/>
    <mergeCell ref="AN9:AO9"/>
    <mergeCell ref="AP9:AR9"/>
    <mergeCell ref="B12:B20"/>
    <mergeCell ref="A12:A20"/>
    <mergeCell ref="E12:E18"/>
    <mergeCell ref="C19:C20"/>
    <mergeCell ref="D19:D20"/>
    <mergeCell ref="C12:C18"/>
    <mergeCell ref="D12:D18"/>
    <mergeCell ref="L9:O9"/>
    <mergeCell ref="G10:G11"/>
    <mergeCell ref="H10:I10"/>
    <mergeCell ref="J10:J11"/>
    <mergeCell ref="K10:K11"/>
    <mergeCell ref="E9:E11"/>
    <mergeCell ref="A1:C2"/>
    <mergeCell ref="D1:L1"/>
    <mergeCell ref="D2:L2"/>
    <mergeCell ref="B4:D4"/>
    <mergeCell ref="B5:D5"/>
    <mergeCell ref="F9:F11"/>
    <mergeCell ref="G9:J9"/>
    <mergeCell ref="B6:D6"/>
    <mergeCell ref="B7:D7"/>
    <mergeCell ref="A9:A11"/>
    <mergeCell ref="B9:B11"/>
    <mergeCell ref="C9:C11"/>
    <mergeCell ref="D9:D11"/>
  </mergeCells>
  <conditionalFormatting sqref="V17">
    <cfRule type="cellIs" dxfId="221" priority="16" stopIfTrue="1" operator="lessThanOrEqual">
      <formula>0.49</formula>
    </cfRule>
    <cfRule type="cellIs" dxfId="220" priority="17" stopIfTrue="1" operator="between">
      <formula>0.5</formula>
      <formula>0.89</formula>
    </cfRule>
    <cfRule type="cellIs" dxfId="219" priority="18" stopIfTrue="1" operator="greaterThanOrEqual">
      <formula>0.9</formula>
    </cfRule>
  </conditionalFormatting>
  <conditionalFormatting sqref="Z17">
    <cfRule type="cellIs" dxfId="218" priority="13" stopIfTrue="1" operator="lessThanOrEqual">
      <formula>0.49</formula>
    </cfRule>
    <cfRule type="cellIs" dxfId="217" priority="14" stopIfTrue="1" operator="between">
      <formula>0.5</formula>
      <formula>0.89</formula>
    </cfRule>
    <cfRule type="cellIs" dxfId="216" priority="15" stopIfTrue="1" operator="greaterThanOrEqual">
      <formula>0.9</formula>
    </cfRule>
  </conditionalFormatting>
  <conditionalFormatting sqref="AD17">
    <cfRule type="cellIs" dxfId="215" priority="10" stopIfTrue="1" operator="lessThanOrEqual">
      <formula>0.49</formula>
    </cfRule>
    <cfRule type="cellIs" dxfId="214" priority="11" stopIfTrue="1" operator="between">
      <formula>0.5</formula>
      <formula>0.89</formula>
    </cfRule>
    <cfRule type="cellIs" dxfId="213" priority="12" stopIfTrue="1" operator="greaterThanOrEqual">
      <formula>0.9</formula>
    </cfRule>
  </conditionalFormatting>
  <conditionalFormatting sqref="AH17">
    <cfRule type="cellIs" dxfId="212" priority="7" stopIfTrue="1" operator="lessThanOrEqual">
      <formula>0.49</formula>
    </cfRule>
    <cfRule type="cellIs" dxfId="211" priority="8" stopIfTrue="1" operator="between">
      <formula>0.5</formula>
      <formula>0.89</formula>
    </cfRule>
    <cfRule type="cellIs" dxfId="210" priority="9" stopIfTrue="1" operator="greaterThanOrEqual">
      <formula>0.9</formula>
    </cfRule>
  </conditionalFormatting>
  <conditionalFormatting sqref="Q12:S20">
    <cfRule type="cellIs" dxfId="209" priority="19" stopIfTrue="1" operator="lessThanOrEqual">
      <formula>0.49</formula>
    </cfRule>
    <cfRule type="cellIs" dxfId="208" priority="20" stopIfTrue="1" operator="between">
      <formula>0.5</formula>
      <formula>0.89</formula>
    </cfRule>
    <cfRule type="cellIs" dxfId="207" priority="21" stopIfTrue="1" operator="greaterThanOrEqual">
      <formula>0.9</formula>
    </cfRule>
  </conditionalFormatting>
  <conditionalFormatting sqref="U12:W20">
    <cfRule type="cellIs" dxfId="206" priority="31" stopIfTrue="1" operator="lessThanOrEqual">
      <formula>0.49</formula>
    </cfRule>
    <cfRule type="cellIs" dxfId="205" priority="32" stopIfTrue="1" operator="between">
      <formula>0.5</formula>
      <formula>0.89</formula>
    </cfRule>
    <cfRule type="cellIs" dxfId="204" priority="33" stopIfTrue="1" operator="greaterThanOrEqual">
      <formula>0.9</formula>
    </cfRule>
  </conditionalFormatting>
  <conditionalFormatting sqref="Y12:AA17 Y19:AA20 Y18 AA18">
    <cfRule type="cellIs" dxfId="203" priority="28" stopIfTrue="1" operator="lessThanOrEqual">
      <formula>0.49</formula>
    </cfRule>
    <cfRule type="cellIs" dxfId="202" priority="29" stopIfTrue="1" operator="between">
      <formula>0.5</formula>
      <formula>0.89999999999999</formula>
    </cfRule>
    <cfRule type="cellIs" dxfId="201" priority="30" stopIfTrue="1" operator="greaterThanOrEqual">
      <formula>0.9</formula>
    </cfRule>
  </conditionalFormatting>
  <conditionalFormatting sqref="AC12:AE20">
    <cfRule type="cellIs" dxfId="200" priority="25" stopIfTrue="1" operator="lessThanOrEqual">
      <formula>0.49</formula>
    </cfRule>
    <cfRule type="cellIs" dxfId="199" priority="26" stopIfTrue="1" operator="between">
      <formula>0.5</formula>
      <formula>0.89</formula>
    </cfRule>
    <cfRule type="cellIs" dxfId="198" priority="27" stopIfTrue="1" operator="greaterThanOrEqual">
      <formula>0.9</formula>
    </cfRule>
  </conditionalFormatting>
  <conditionalFormatting sqref="AG12:AI20">
    <cfRule type="cellIs" dxfId="197" priority="22" stopIfTrue="1" operator="lessThanOrEqual">
      <formula>0.499999999999999</formula>
    </cfRule>
    <cfRule type="cellIs" dxfId="196" priority="23" stopIfTrue="1" operator="between">
      <formula>0.5</formula>
      <formula>0.89</formula>
    </cfRule>
    <cfRule type="cellIs" dxfId="195" priority="24" stopIfTrue="1" operator="greaterThanOrEqual">
      <formula>0.9</formula>
    </cfRule>
  </conditionalFormatting>
  <conditionalFormatting sqref="Z18">
    <cfRule type="cellIs" dxfId="194" priority="1" stopIfTrue="1" operator="lessThanOrEqual">
      <formula>0.49</formula>
    </cfRule>
    <cfRule type="cellIs" dxfId="193" priority="2" stopIfTrue="1" operator="between">
      <formula>0.5</formula>
      <formula>0.89</formula>
    </cfRule>
    <cfRule type="cellIs" dxfId="192" priority="3" stopIfTrue="1" operator="greaterThanOrEqual">
      <formula>0.9</formula>
    </cfRule>
  </conditionalFormatting>
  <conditionalFormatting sqref="Z18">
    <cfRule type="cellIs" dxfId="191" priority="4" stopIfTrue="1" operator="lessThanOrEqual">
      <formula>0.49</formula>
    </cfRule>
    <cfRule type="cellIs" dxfId="190" priority="5" stopIfTrue="1" operator="between">
      <formula>0.5</formula>
      <formula>0.89</formula>
    </cfRule>
    <cfRule type="cellIs" dxfId="189" priority="6" stopIfTrue="1" operator="greaterThanOrEqual">
      <formula>0.9</formula>
    </cfRule>
  </conditionalFormatting>
  <pageMargins left="0.7" right="0.7" top="0.75" bottom="0.75" header="0.3" footer="0.3"/>
  <pageSetup scale="13" orientation="portrait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"/>
  <sheetViews>
    <sheetView topLeftCell="AC16" zoomScale="59" zoomScaleNormal="59" workbookViewId="0">
      <selection activeCell="AN12" sqref="AN12"/>
    </sheetView>
  </sheetViews>
  <sheetFormatPr baseColWidth="10" defaultRowHeight="15"/>
  <cols>
    <col min="1" max="1" width="19.7109375" customWidth="1"/>
    <col min="2" max="2" width="18.42578125" customWidth="1"/>
    <col min="3" max="3" width="15.85546875" customWidth="1"/>
    <col min="4" max="4" width="25" customWidth="1"/>
    <col min="5" max="5" width="31" customWidth="1"/>
    <col min="6" max="6" width="28.85546875" customWidth="1"/>
    <col min="7" max="7" width="19.7109375" customWidth="1"/>
    <col min="8" max="8" width="15.5703125" customWidth="1"/>
    <col min="9" max="9" width="15.140625" customWidth="1"/>
    <col min="10" max="10" width="11.42578125" customWidth="1"/>
    <col min="11" max="11" width="14" style="28" customWidth="1"/>
    <col min="12" max="15" width="7.5703125" customWidth="1"/>
    <col min="16" max="35" width="11.42578125" customWidth="1"/>
    <col min="36" max="45" width="22.28515625" customWidth="1"/>
  </cols>
  <sheetData>
    <row r="1" spans="1:45" ht="32.25" customHeight="1">
      <c r="A1" s="229"/>
      <c r="B1" s="230"/>
      <c r="C1" s="231"/>
      <c r="D1" s="235" t="s">
        <v>19</v>
      </c>
      <c r="E1" s="236"/>
      <c r="F1" s="236"/>
      <c r="G1" s="236"/>
      <c r="H1" s="236"/>
      <c r="I1" s="236"/>
      <c r="J1" s="236"/>
      <c r="K1" s="236"/>
      <c r="L1" s="236"/>
    </row>
    <row r="2" spans="1:45" ht="32.25" customHeight="1" thickBot="1">
      <c r="A2" s="232"/>
      <c r="B2" s="233"/>
      <c r="C2" s="234"/>
      <c r="D2" s="237" t="s">
        <v>18</v>
      </c>
      <c r="E2" s="238"/>
      <c r="F2" s="238"/>
      <c r="G2" s="238"/>
      <c r="H2" s="238"/>
      <c r="I2" s="238"/>
      <c r="J2" s="238"/>
      <c r="K2" s="238"/>
      <c r="L2" s="238"/>
    </row>
    <row r="3" spans="1:45" ht="12.75" customHeight="1" thickBot="1">
      <c r="A3" s="2"/>
      <c r="B3" s="3"/>
      <c r="C3" s="3"/>
      <c r="D3" s="4"/>
      <c r="E3" s="4"/>
      <c r="F3" s="4"/>
      <c r="G3" s="4"/>
      <c r="H3" s="4"/>
      <c r="I3" s="4"/>
      <c r="J3" s="4"/>
      <c r="K3" s="27"/>
      <c r="L3" s="4"/>
    </row>
    <row r="4" spans="1:45" ht="12.75" customHeight="1">
      <c r="A4" s="16" t="s">
        <v>20</v>
      </c>
      <c r="B4" s="239" t="s">
        <v>152</v>
      </c>
      <c r="C4" s="239"/>
      <c r="D4" s="240"/>
      <c r="E4" s="17"/>
      <c r="F4" s="17"/>
      <c r="G4" s="17"/>
      <c r="H4" s="17"/>
      <c r="I4" s="17"/>
      <c r="J4" s="4"/>
      <c r="K4" s="27"/>
      <c r="L4" s="4"/>
    </row>
    <row r="5" spans="1:45" ht="12.75" customHeight="1">
      <c r="A5" s="18" t="s">
        <v>22</v>
      </c>
      <c r="B5" s="241" t="s">
        <v>374</v>
      </c>
      <c r="C5" s="241"/>
      <c r="D5" s="242"/>
      <c r="E5" s="17"/>
      <c r="F5" s="17"/>
      <c r="G5" s="17"/>
      <c r="H5" s="17"/>
      <c r="I5" s="17"/>
      <c r="J5" s="4"/>
      <c r="K5" s="27"/>
      <c r="L5" s="4"/>
    </row>
    <row r="6" spans="1:45" ht="23.25" customHeight="1">
      <c r="A6" s="18" t="s">
        <v>23</v>
      </c>
      <c r="B6" s="241" t="s">
        <v>374</v>
      </c>
      <c r="C6" s="241"/>
      <c r="D6" s="242"/>
      <c r="E6" s="17"/>
      <c r="F6" s="17"/>
      <c r="G6" s="17"/>
      <c r="H6" s="17"/>
      <c r="I6" s="17"/>
      <c r="J6" s="4"/>
      <c r="K6" s="27"/>
      <c r="L6" s="4"/>
    </row>
    <row r="7" spans="1:45" ht="12.75" customHeight="1" thickBot="1">
      <c r="A7" s="19" t="s">
        <v>25</v>
      </c>
      <c r="B7" s="241" t="s">
        <v>306</v>
      </c>
      <c r="C7" s="241"/>
      <c r="D7" s="242"/>
      <c r="E7" s="17"/>
      <c r="F7" s="17"/>
      <c r="G7" s="17"/>
      <c r="H7" s="17"/>
      <c r="I7" s="17"/>
      <c r="J7" s="4"/>
      <c r="K7" s="27"/>
      <c r="L7" s="4"/>
    </row>
    <row r="8" spans="1:45" ht="12.75" customHeight="1" thickBot="1">
      <c r="A8" s="2"/>
      <c r="B8" s="3"/>
      <c r="C8" s="3"/>
      <c r="D8" s="4"/>
      <c r="E8" s="4"/>
      <c r="F8" s="4"/>
      <c r="G8" s="4"/>
      <c r="H8" s="4"/>
      <c r="I8" s="4"/>
      <c r="J8" s="4"/>
      <c r="K8" s="27"/>
      <c r="L8" s="4"/>
    </row>
    <row r="9" spans="1:45" s="1" customFormat="1" ht="15.75" customHeight="1">
      <c r="A9" s="246" t="s">
        <v>0</v>
      </c>
      <c r="B9" s="222" t="s">
        <v>1</v>
      </c>
      <c r="C9" s="222" t="s">
        <v>31</v>
      </c>
      <c r="D9" s="222" t="s">
        <v>2</v>
      </c>
      <c r="E9" s="222" t="s">
        <v>11</v>
      </c>
      <c r="F9" s="222" t="s">
        <v>3</v>
      </c>
      <c r="G9" s="225" t="s">
        <v>4</v>
      </c>
      <c r="H9" s="225"/>
      <c r="I9" s="225"/>
      <c r="J9" s="225"/>
      <c r="K9" s="20"/>
      <c r="L9" s="225" t="s">
        <v>12</v>
      </c>
      <c r="M9" s="225"/>
      <c r="N9" s="225"/>
      <c r="O9" s="225"/>
      <c r="P9" s="217" t="s">
        <v>12</v>
      </c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49" t="s">
        <v>779</v>
      </c>
      <c r="AK9" s="249"/>
      <c r="AL9" s="249" t="s">
        <v>780</v>
      </c>
      <c r="AM9" s="249"/>
      <c r="AN9" s="249" t="s">
        <v>781</v>
      </c>
      <c r="AO9" s="249"/>
      <c r="AP9" s="249" t="s">
        <v>782</v>
      </c>
      <c r="AQ9" s="249"/>
      <c r="AR9" s="249"/>
      <c r="AS9" s="250" t="s">
        <v>783</v>
      </c>
    </row>
    <row r="10" spans="1:45" s="1" customFormat="1" ht="15.75" customHeight="1">
      <c r="A10" s="247"/>
      <c r="B10" s="223"/>
      <c r="C10" s="223"/>
      <c r="D10" s="223"/>
      <c r="E10" s="223"/>
      <c r="F10" s="223"/>
      <c r="G10" s="217" t="s">
        <v>5</v>
      </c>
      <c r="H10" s="217" t="s">
        <v>6</v>
      </c>
      <c r="I10" s="217"/>
      <c r="J10" s="217" t="s">
        <v>7</v>
      </c>
      <c r="K10" s="217" t="s">
        <v>10</v>
      </c>
      <c r="L10" s="130" t="s">
        <v>757</v>
      </c>
      <c r="M10" s="130" t="s">
        <v>758</v>
      </c>
      <c r="N10" s="130" t="s">
        <v>759</v>
      </c>
      <c r="O10" s="130" t="s">
        <v>760</v>
      </c>
      <c r="P10" s="243" t="s">
        <v>13</v>
      </c>
      <c r="Q10" s="244"/>
      <c r="R10" s="244"/>
      <c r="S10" s="245"/>
      <c r="T10" s="243" t="s">
        <v>14</v>
      </c>
      <c r="U10" s="244"/>
      <c r="V10" s="244"/>
      <c r="W10" s="245"/>
      <c r="X10" s="243" t="s">
        <v>15</v>
      </c>
      <c r="Y10" s="244"/>
      <c r="Z10" s="244"/>
      <c r="AA10" s="245"/>
      <c r="AB10" s="217" t="s">
        <v>16</v>
      </c>
      <c r="AC10" s="217"/>
      <c r="AD10" s="217"/>
      <c r="AE10" s="217"/>
      <c r="AF10" s="217" t="s">
        <v>776</v>
      </c>
      <c r="AG10" s="217"/>
      <c r="AH10" s="217"/>
      <c r="AI10" s="217"/>
      <c r="AJ10" s="253" t="s">
        <v>784</v>
      </c>
      <c r="AK10" s="253"/>
      <c r="AL10" s="253" t="s">
        <v>784</v>
      </c>
      <c r="AM10" s="253"/>
      <c r="AN10" s="253" t="s">
        <v>784</v>
      </c>
      <c r="AO10" s="253"/>
      <c r="AP10" s="253" t="s">
        <v>784</v>
      </c>
      <c r="AQ10" s="253"/>
      <c r="AR10" s="253" t="s">
        <v>785</v>
      </c>
      <c r="AS10" s="251"/>
    </row>
    <row r="11" spans="1:45" s="1" customFormat="1" ht="51" customHeight="1">
      <c r="A11" s="248"/>
      <c r="B11" s="224"/>
      <c r="C11" s="224"/>
      <c r="D11" s="224"/>
      <c r="E11" s="224"/>
      <c r="F11" s="224"/>
      <c r="G11" s="228"/>
      <c r="H11" s="63" t="s">
        <v>8</v>
      </c>
      <c r="I11" s="63" t="s">
        <v>9</v>
      </c>
      <c r="J11" s="228"/>
      <c r="K11" s="228"/>
      <c r="L11" s="63" t="s">
        <v>17</v>
      </c>
      <c r="M11" s="63" t="s">
        <v>17</v>
      </c>
      <c r="N11" s="63" t="s">
        <v>17</v>
      </c>
      <c r="O11" s="63" t="s">
        <v>17</v>
      </c>
      <c r="P11" s="135" t="s">
        <v>17</v>
      </c>
      <c r="Q11" s="135" t="s">
        <v>773</v>
      </c>
      <c r="R11" s="138" t="s">
        <v>774</v>
      </c>
      <c r="S11" s="138" t="s">
        <v>775</v>
      </c>
      <c r="T11" s="135" t="s">
        <v>17</v>
      </c>
      <c r="U11" s="135" t="s">
        <v>773</v>
      </c>
      <c r="V11" s="138" t="s">
        <v>774</v>
      </c>
      <c r="W11" s="138" t="s">
        <v>775</v>
      </c>
      <c r="X11" s="135" t="s">
        <v>17</v>
      </c>
      <c r="Y11" s="135" t="s">
        <v>773</v>
      </c>
      <c r="Z11" s="138" t="s">
        <v>774</v>
      </c>
      <c r="AA11" s="138" t="s">
        <v>775</v>
      </c>
      <c r="AB11" s="135" t="s">
        <v>17</v>
      </c>
      <c r="AC11" s="135" t="s">
        <v>773</v>
      </c>
      <c r="AD11" s="138" t="s">
        <v>774</v>
      </c>
      <c r="AE11" s="138" t="s">
        <v>775</v>
      </c>
      <c r="AF11" s="135" t="s">
        <v>17</v>
      </c>
      <c r="AG11" s="135" t="s">
        <v>777</v>
      </c>
      <c r="AH11" s="135" t="s">
        <v>778</v>
      </c>
      <c r="AI11" s="140" t="s">
        <v>775</v>
      </c>
      <c r="AJ11" s="141" t="s">
        <v>8</v>
      </c>
      <c r="AK11" s="141" t="s">
        <v>9</v>
      </c>
      <c r="AL11" s="141" t="s">
        <v>8</v>
      </c>
      <c r="AM11" s="141" t="s">
        <v>9</v>
      </c>
      <c r="AN11" s="141" t="s">
        <v>8</v>
      </c>
      <c r="AO11" s="141" t="s">
        <v>9</v>
      </c>
      <c r="AP11" s="141" t="s">
        <v>8</v>
      </c>
      <c r="AQ11" s="141" t="s">
        <v>9</v>
      </c>
      <c r="AR11" s="254"/>
      <c r="AS11" s="252"/>
    </row>
    <row r="12" spans="1:45" ht="63.75" customHeight="1">
      <c r="A12" s="215" t="s">
        <v>608</v>
      </c>
      <c r="B12" s="215" t="s">
        <v>609</v>
      </c>
      <c r="C12" s="298" t="s">
        <v>32</v>
      </c>
      <c r="D12" s="298" t="s">
        <v>34</v>
      </c>
      <c r="E12" s="45" t="s">
        <v>449</v>
      </c>
      <c r="F12" s="45" t="s">
        <v>450</v>
      </c>
      <c r="G12" s="45" t="s">
        <v>233</v>
      </c>
      <c r="H12" s="45" t="s">
        <v>453</v>
      </c>
      <c r="I12" s="45" t="s">
        <v>454</v>
      </c>
      <c r="J12" s="85" t="s">
        <v>37</v>
      </c>
      <c r="K12" s="45" t="s">
        <v>455</v>
      </c>
      <c r="L12" s="35">
        <v>0.9</v>
      </c>
      <c r="M12" s="11">
        <f t="shared" ref="M12:M21" si="0">+L12</f>
        <v>0.9</v>
      </c>
      <c r="N12" s="11">
        <f t="shared" ref="N12:N21" si="1">+L12</f>
        <v>0.9</v>
      </c>
      <c r="O12" s="11">
        <f t="shared" ref="O12:O21" si="2">+L12</f>
        <v>0.9</v>
      </c>
      <c r="P12" s="35">
        <f>+L12</f>
        <v>0.9</v>
      </c>
      <c r="Q12" s="139">
        <f>IF(ISERROR(AJ12/AK12),0,AJ12/AK12)</f>
        <v>1</v>
      </c>
      <c r="R12" s="139">
        <f>IF(ISERROR(Q12/P12),0,(Q12/P12))</f>
        <v>1.1111111111111112</v>
      </c>
      <c r="S12" s="139">
        <f>IF(R12&gt;=100%,100%,IF(R12=R12,R12))</f>
        <v>1</v>
      </c>
      <c r="T12" s="11">
        <f>+M12</f>
        <v>0.9</v>
      </c>
      <c r="U12" s="139">
        <f>IF(ISERROR(AL12/AM12),0,AL12/AM12)</f>
        <v>1.1252671014291662</v>
      </c>
      <c r="V12" s="139">
        <f>IF(ISERROR(U12/T12),0,(U12/T12))</f>
        <v>1.2502967793657402</v>
      </c>
      <c r="W12" s="139">
        <f>IF(V12&gt;=100%,100%,IF(V12=V12,V12))</f>
        <v>1</v>
      </c>
      <c r="X12" s="11">
        <f>+N12</f>
        <v>0.9</v>
      </c>
      <c r="Y12" s="139">
        <f>IF(ISERROR(AN12/AO12),0,AN12/AO12)</f>
        <v>1.1498682933592126</v>
      </c>
      <c r="Z12" s="139">
        <f>IF(ISERROR(Y12/X12),0,(Y12/X12))</f>
        <v>1.2776314370657917</v>
      </c>
      <c r="AA12" s="139">
        <f>IF(Z12&gt;=100%,100%,IF(Z12=Z12,Z12))</f>
        <v>1</v>
      </c>
      <c r="AB12" s="11">
        <f>+O12</f>
        <v>0.9</v>
      </c>
      <c r="AC12" s="139">
        <f>IF(ISERROR(AP12/AQ12),0,AP12/AQ12)</f>
        <v>0</v>
      </c>
      <c r="AD12" s="139">
        <f>IF(ISERROR(AC12/AB12),0,(AC12/AB12))</f>
        <v>0</v>
      </c>
      <c r="AE12" s="139">
        <f>IF(AD12&gt;=100%,100%,IF(AD12=AD12,AD12))</f>
        <v>0</v>
      </c>
      <c r="AF12" s="11">
        <v>0.9</v>
      </c>
      <c r="AG12" s="139">
        <f>+AVERAGE(Q12,U12,Y12,AC12)</f>
        <v>0.81878384869709475</v>
      </c>
      <c r="AH12" s="139">
        <f>IF(ISERROR(AG12/AF12),0,(AG12/AF12))</f>
        <v>0.90975983188566079</v>
      </c>
      <c r="AI12" s="139">
        <f>IF(AH12&gt;=100%,100%,IF(AH12=AH12,AH12))</f>
        <v>0.90975983188566079</v>
      </c>
      <c r="AJ12" s="136">
        <v>36035</v>
      </c>
      <c r="AK12" s="136">
        <v>36035</v>
      </c>
      <c r="AL12" s="136">
        <v>40549</v>
      </c>
      <c r="AM12" s="136">
        <v>36035</v>
      </c>
      <c r="AN12" s="117">
        <v>41470</v>
      </c>
      <c r="AO12" s="117">
        <v>36065</v>
      </c>
      <c r="AP12" s="136"/>
      <c r="AQ12" s="136"/>
      <c r="AR12" s="136"/>
      <c r="AS12" s="136"/>
    </row>
    <row r="13" spans="1:45" ht="89.25" customHeight="1">
      <c r="A13" s="215"/>
      <c r="B13" s="215"/>
      <c r="C13" s="298"/>
      <c r="D13" s="298"/>
      <c r="E13" s="45" t="s">
        <v>456</v>
      </c>
      <c r="F13" s="45" t="s">
        <v>432</v>
      </c>
      <c r="G13" s="45" t="s">
        <v>233</v>
      </c>
      <c r="H13" s="45" t="s">
        <v>433</v>
      </c>
      <c r="I13" s="45" t="s">
        <v>434</v>
      </c>
      <c r="J13" s="85" t="s">
        <v>37</v>
      </c>
      <c r="K13" s="45" t="s">
        <v>452</v>
      </c>
      <c r="L13" s="35">
        <v>0.9</v>
      </c>
      <c r="M13" s="11">
        <f t="shared" si="0"/>
        <v>0.9</v>
      </c>
      <c r="N13" s="11">
        <f t="shared" si="1"/>
        <v>0.9</v>
      </c>
      <c r="O13" s="11">
        <f t="shared" si="2"/>
        <v>0.9</v>
      </c>
      <c r="P13" s="35">
        <f t="shared" ref="P13:P21" si="3">+L13</f>
        <v>0.9</v>
      </c>
      <c r="Q13" s="139">
        <f t="shared" ref="Q13:Q21" si="4">IF(ISERROR(AJ13/AK13),0,AJ13/AK13)</f>
        <v>1</v>
      </c>
      <c r="R13" s="139">
        <f t="shared" ref="R13:R21" si="5">IF(ISERROR(Q13/P13),0,(Q13/P13))</f>
        <v>1.1111111111111112</v>
      </c>
      <c r="S13" s="139">
        <f t="shared" ref="S13:S21" si="6">IF(R13&gt;=100%,100%,IF(R13=R13,R13))</f>
        <v>1</v>
      </c>
      <c r="T13" s="11">
        <f t="shared" ref="T13:T21" si="7">+M13</f>
        <v>0.9</v>
      </c>
      <c r="U13" s="139">
        <f t="shared" ref="U13:U21" si="8">IF(ISERROR(AL13/AM13),0,AL13/AM13)</f>
        <v>1</v>
      </c>
      <c r="V13" s="139">
        <f t="shared" ref="V13:V21" si="9">IF(ISERROR(U13/T13),0,(U13/T13))</f>
        <v>1.1111111111111112</v>
      </c>
      <c r="W13" s="139">
        <f t="shared" ref="W13:W21" si="10">IF(V13&gt;=100%,100%,IF(V13=V13,V13))</f>
        <v>1</v>
      </c>
      <c r="X13" s="11">
        <f t="shared" ref="X13:X21" si="11">+N13</f>
        <v>0.9</v>
      </c>
      <c r="Y13" s="139">
        <f t="shared" ref="Y13:Y21" si="12">IF(ISERROR(AN13/AO13),0,AN13/AO13)</f>
        <v>1</v>
      </c>
      <c r="Z13" s="139">
        <f t="shared" ref="Z13:Z21" si="13">IF(ISERROR(Y13/X13),0,(Y13/X13))</f>
        <v>1.1111111111111112</v>
      </c>
      <c r="AA13" s="139">
        <f t="shared" ref="AA13:AA21" si="14">IF(Z13&gt;=100%,100%,IF(Z13=Z13,Z13))</f>
        <v>1</v>
      </c>
      <c r="AB13" s="11">
        <f t="shared" ref="AB13:AB21" si="15">+O13</f>
        <v>0.9</v>
      </c>
      <c r="AC13" s="139">
        <f t="shared" ref="AC13:AC21" si="16">IF(ISERROR(AP13/AQ13),0,AP13/AQ13)</f>
        <v>0</v>
      </c>
      <c r="AD13" s="139">
        <f t="shared" ref="AD13:AD21" si="17">IF(ISERROR(AC13/AB13),0,(AC13/AB13))</f>
        <v>0</v>
      </c>
      <c r="AE13" s="139">
        <f t="shared" ref="AE13:AE21" si="18">IF(AD13&gt;=100%,100%,IF(AD13=AD13,AD13))</f>
        <v>0</v>
      </c>
      <c r="AF13" s="11">
        <v>0.9</v>
      </c>
      <c r="AG13" s="139">
        <f t="shared" ref="AG13:AG21" si="19">+AVERAGE(Q13,U13,Y13,AC13)</f>
        <v>0.75</v>
      </c>
      <c r="AH13" s="139">
        <f t="shared" ref="AH13:AH21" si="20">IF(ISERROR(AG13/AF13),0,(AG13/AF13))</f>
        <v>0.83333333333333326</v>
      </c>
      <c r="AI13" s="139">
        <f t="shared" ref="AI13:AI21" si="21">IF(AH13&gt;=100%,100%,IF(AH13=AH13,AH13))</f>
        <v>0.83333333333333326</v>
      </c>
      <c r="AJ13" s="136">
        <v>141</v>
      </c>
      <c r="AK13" s="136">
        <v>141</v>
      </c>
      <c r="AL13" s="155">
        <v>65</v>
      </c>
      <c r="AM13" s="155">
        <f>45+20</f>
        <v>65</v>
      </c>
      <c r="AN13" s="189">
        <v>466</v>
      </c>
      <c r="AO13" s="180">
        <v>466</v>
      </c>
      <c r="AP13" s="136"/>
      <c r="AQ13" s="136"/>
      <c r="AR13" s="136"/>
      <c r="AS13" s="136"/>
    </row>
    <row r="14" spans="1:45" ht="121.5" customHeight="1">
      <c r="A14" s="215"/>
      <c r="B14" s="215"/>
      <c r="C14" s="298"/>
      <c r="D14" s="298"/>
      <c r="E14" s="45" t="s">
        <v>460</v>
      </c>
      <c r="F14" s="45" t="s">
        <v>435</v>
      </c>
      <c r="G14" s="45" t="s">
        <v>233</v>
      </c>
      <c r="H14" s="45" t="s">
        <v>436</v>
      </c>
      <c r="I14" s="45" t="s">
        <v>437</v>
      </c>
      <c r="J14" s="85" t="s">
        <v>37</v>
      </c>
      <c r="K14" s="45" t="s">
        <v>452</v>
      </c>
      <c r="L14" s="35">
        <v>0.9</v>
      </c>
      <c r="M14" s="11">
        <f t="shared" si="0"/>
        <v>0.9</v>
      </c>
      <c r="N14" s="11">
        <f t="shared" si="1"/>
        <v>0.9</v>
      </c>
      <c r="O14" s="11">
        <f t="shared" si="2"/>
        <v>0.9</v>
      </c>
      <c r="P14" s="35">
        <f t="shared" si="3"/>
        <v>0.9</v>
      </c>
      <c r="Q14" s="139">
        <f t="shared" si="4"/>
        <v>1</v>
      </c>
      <c r="R14" s="139">
        <f t="shared" si="5"/>
        <v>1.1111111111111112</v>
      </c>
      <c r="S14" s="139">
        <f t="shared" si="6"/>
        <v>1</v>
      </c>
      <c r="T14" s="11">
        <f t="shared" si="7"/>
        <v>0.9</v>
      </c>
      <c r="U14" s="139">
        <f t="shared" si="8"/>
        <v>1</v>
      </c>
      <c r="V14" s="139">
        <f t="shared" si="9"/>
        <v>1.1111111111111112</v>
      </c>
      <c r="W14" s="139">
        <f t="shared" si="10"/>
        <v>1</v>
      </c>
      <c r="X14" s="11">
        <f t="shared" si="11"/>
        <v>0.9</v>
      </c>
      <c r="Y14" s="139">
        <f t="shared" si="12"/>
        <v>1</v>
      </c>
      <c r="Z14" s="139">
        <f t="shared" si="13"/>
        <v>1.1111111111111112</v>
      </c>
      <c r="AA14" s="139">
        <f t="shared" si="14"/>
        <v>1</v>
      </c>
      <c r="AB14" s="11">
        <f t="shared" si="15"/>
        <v>0.9</v>
      </c>
      <c r="AC14" s="139">
        <f t="shared" si="16"/>
        <v>0</v>
      </c>
      <c r="AD14" s="139">
        <f t="shared" si="17"/>
        <v>0</v>
      </c>
      <c r="AE14" s="139">
        <f t="shared" si="18"/>
        <v>0</v>
      </c>
      <c r="AF14" s="11">
        <v>0.9</v>
      </c>
      <c r="AG14" s="139">
        <f t="shared" si="19"/>
        <v>0.75</v>
      </c>
      <c r="AH14" s="139">
        <f t="shared" si="20"/>
        <v>0.83333333333333326</v>
      </c>
      <c r="AI14" s="139">
        <f t="shared" si="21"/>
        <v>0.83333333333333326</v>
      </c>
      <c r="AJ14" s="136">
        <v>144</v>
      </c>
      <c r="AK14" s="136">
        <v>144</v>
      </c>
      <c r="AL14" s="136">
        <v>58</v>
      </c>
      <c r="AM14" s="136">
        <v>58</v>
      </c>
      <c r="AN14" s="180">
        <v>87</v>
      </c>
      <c r="AO14" s="180">
        <v>87</v>
      </c>
      <c r="AP14" s="136"/>
      <c r="AQ14" s="136"/>
      <c r="AR14" s="136"/>
      <c r="AS14" s="136"/>
    </row>
    <row r="15" spans="1:45" ht="93" customHeight="1">
      <c r="A15" s="215"/>
      <c r="B15" s="215"/>
      <c r="C15" s="298"/>
      <c r="D15" s="298"/>
      <c r="E15" s="45" t="s">
        <v>451</v>
      </c>
      <c r="F15" s="45" t="s">
        <v>438</v>
      </c>
      <c r="G15" s="45" t="s">
        <v>233</v>
      </c>
      <c r="H15" s="45" t="s">
        <v>457</v>
      </c>
      <c r="I15" s="45" t="s">
        <v>439</v>
      </c>
      <c r="J15" s="85" t="s">
        <v>37</v>
      </c>
      <c r="K15" s="45" t="s">
        <v>452</v>
      </c>
      <c r="L15" s="35">
        <v>0.9</v>
      </c>
      <c r="M15" s="11">
        <f t="shared" si="0"/>
        <v>0.9</v>
      </c>
      <c r="N15" s="11">
        <f t="shared" si="1"/>
        <v>0.9</v>
      </c>
      <c r="O15" s="11">
        <f t="shared" si="2"/>
        <v>0.9</v>
      </c>
      <c r="P15" s="35">
        <f t="shared" si="3"/>
        <v>0.9</v>
      </c>
      <c r="Q15" s="139">
        <f t="shared" si="4"/>
        <v>1</v>
      </c>
      <c r="R15" s="139">
        <f t="shared" si="5"/>
        <v>1.1111111111111112</v>
      </c>
      <c r="S15" s="139">
        <f t="shared" si="6"/>
        <v>1</v>
      </c>
      <c r="T15" s="11">
        <f t="shared" si="7"/>
        <v>0.9</v>
      </c>
      <c r="U15" s="139">
        <f t="shared" si="8"/>
        <v>1</v>
      </c>
      <c r="V15" s="139">
        <f t="shared" si="9"/>
        <v>1.1111111111111112</v>
      </c>
      <c r="W15" s="139">
        <f t="shared" si="10"/>
        <v>1</v>
      </c>
      <c r="X15" s="11">
        <f t="shared" si="11"/>
        <v>0.9</v>
      </c>
      <c r="Y15" s="139">
        <f t="shared" si="12"/>
        <v>1</v>
      </c>
      <c r="Z15" s="139">
        <f t="shared" si="13"/>
        <v>1.1111111111111112</v>
      </c>
      <c r="AA15" s="139">
        <f t="shared" si="14"/>
        <v>1</v>
      </c>
      <c r="AB15" s="11">
        <f t="shared" si="15"/>
        <v>0.9</v>
      </c>
      <c r="AC15" s="139">
        <f t="shared" si="16"/>
        <v>0</v>
      </c>
      <c r="AD15" s="139">
        <f t="shared" si="17"/>
        <v>0</v>
      </c>
      <c r="AE15" s="139">
        <f t="shared" si="18"/>
        <v>0</v>
      </c>
      <c r="AF15" s="11">
        <v>0.9</v>
      </c>
      <c r="AG15" s="139">
        <f t="shared" si="19"/>
        <v>0.75</v>
      </c>
      <c r="AH15" s="139">
        <f t="shared" si="20"/>
        <v>0.83333333333333326</v>
      </c>
      <c r="AI15" s="139">
        <f t="shared" si="21"/>
        <v>0.83333333333333326</v>
      </c>
      <c r="AJ15" s="136">
        <v>1773</v>
      </c>
      <c r="AK15" s="136">
        <v>1773</v>
      </c>
      <c r="AL15" s="136">
        <v>886</v>
      </c>
      <c r="AM15" s="136">
        <v>886</v>
      </c>
      <c r="AN15" s="180">
        <v>1361</v>
      </c>
      <c r="AO15" s="180">
        <v>1361</v>
      </c>
      <c r="AP15" s="136"/>
      <c r="AQ15" s="136"/>
      <c r="AR15" s="136"/>
      <c r="AS15" s="136"/>
    </row>
    <row r="16" spans="1:45" ht="90" customHeight="1">
      <c r="A16" s="215"/>
      <c r="B16" s="215"/>
      <c r="C16" s="298"/>
      <c r="D16" s="298"/>
      <c r="E16" s="45" t="s">
        <v>440</v>
      </c>
      <c r="F16" s="45" t="s">
        <v>463</v>
      </c>
      <c r="G16" s="45" t="s">
        <v>233</v>
      </c>
      <c r="H16" s="45" t="s">
        <v>458</v>
      </c>
      <c r="I16" s="45" t="s">
        <v>441</v>
      </c>
      <c r="J16" s="85" t="s">
        <v>37</v>
      </c>
      <c r="K16" s="45" t="s">
        <v>452</v>
      </c>
      <c r="L16" s="35">
        <v>0.9</v>
      </c>
      <c r="M16" s="11">
        <f t="shared" si="0"/>
        <v>0.9</v>
      </c>
      <c r="N16" s="11">
        <f t="shared" si="1"/>
        <v>0.9</v>
      </c>
      <c r="O16" s="11">
        <f t="shared" si="2"/>
        <v>0.9</v>
      </c>
      <c r="P16" s="35">
        <f t="shared" si="3"/>
        <v>0.9</v>
      </c>
      <c r="Q16" s="139">
        <f t="shared" si="4"/>
        <v>0.5653061224489796</v>
      </c>
      <c r="R16" s="139">
        <f t="shared" si="5"/>
        <v>0.6281179138321995</v>
      </c>
      <c r="S16" s="139">
        <f t="shared" si="6"/>
        <v>0.6281179138321995</v>
      </c>
      <c r="T16" s="11">
        <f t="shared" si="7"/>
        <v>0.9</v>
      </c>
      <c r="U16" s="139">
        <f t="shared" si="8"/>
        <v>1</v>
      </c>
      <c r="V16" s="139">
        <f t="shared" si="9"/>
        <v>1.1111111111111112</v>
      </c>
      <c r="W16" s="139">
        <f t="shared" si="10"/>
        <v>1</v>
      </c>
      <c r="X16" s="11">
        <f t="shared" si="11"/>
        <v>0.9</v>
      </c>
      <c r="Y16" s="139">
        <f t="shared" si="12"/>
        <v>1</v>
      </c>
      <c r="Z16" s="139">
        <f t="shared" si="13"/>
        <v>1.1111111111111112</v>
      </c>
      <c r="AA16" s="139">
        <f t="shared" si="14"/>
        <v>1</v>
      </c>
      <c r="AB16" s="11">
        <f t="shared" si="15"/>
        <v>0.9</v>
      </c>
      <c r="AC16" s="139">
        <f t="shared" si="16"/>
        <v>0</v>
      </c>
      <c r="AD16" s="139">
        <f t="shared" si="17"/>
        <v>0</v>
      </c>
      <c r="AE16" s="139">
        <f t="shared" si="18"/>
        <v>0</v>
      </c>
      <c r="AF16" s="11">
        <v>0.9</v>
      </c>
      <c r="AG16" s="139">
        <f t="shared" si="19"/>
        <v>0.64132653061224487</v>
      </c>
      <c r="AH16" s="139">
        <f t="shared" si="20"/>
        <v>0.7125850340136054</v>
      </c>
      <c r="AI16" s="139">
        <f t="shared" si="21"/>
        <v>0.7125850340136054</v>
      </c>
      <c r="AJ16" s="136">
        <v>277</v>
      </c>
      <c r="AK16" s="136">
        <v>490</v>
      </c>
      <c r="AL16" s="136">
        <v>1437</v>
      </c>
      <c r="AM16" s="136">
        <v>1437</v>
      </c>
      <c r="AN16" s="180">
        <v>2323</v>
      </c>
      <c r="AO16" s="180">
        <v>2323</v>
      </c>
      <c r="AP16" s="136"/>
      <c r="AQ16" s="136"/>
      <c r="AR16" s="136"/>
      <c r="AS16" s="136"/>
    </row>
    <row r="17" spans="1:45" ht="397.5" customHeight="1">
      <c r="A17" s="215"/>
      <c r="B17" s="215"/>
      <c r="C17" s="298"/>
      <c r="D17" s="298"/>
      <c r="E17" s="45" t="s">
        <v>445</v>
      </c>
      <c r="F17" s="45" t="s">
        <v>444</v>
      </c>
      <c r="G17" s="45" t="s">
        <v>448</v>
      </c>
      <c r="H17" s="45" t="s">
        <v>443</v>
      </c>
      <c r="I17" s="45" t="s">
        <v>442</v>
      </c>
      <c r="J17" s="85" t="s">
        <v>37</v>
      </c>
      <c r="K17" s="45" t="s">
        <v>459</v>
      </c>
      <c r="L17" s="35">
        <v>0.95</v>
      </c>
      <c r="M17" s="11">
        <f t="shared" si="0"/>
        <v>0.95</v>
      </c>
      <c r="N17" s="11">
        <f t="shared" si="1"/>
        <v>0.95</v>
      </c>
      <c r="O17" s="11">
        <f t="shared" si="2"/>
        <v>0.95</v>
      </c>
      <c r="P17" s="35">
        <f t="shared" si="3"/>
        <v>0.95</v>
      </c>
      <c r="Q17" s="139">
        <f t="shared" si="4"/>
        <v>0.97589751379816703</v>
      </c>
      <c r="R17" s="139">
        <f t="shared" si="5"/>
        <v>1.0272605408401758</v>
      </c>
      <c r="S17" s="139">
        <f t="shared" si="6"/>
        <v>1</v>
      </c>
      <c r="T17" s="11">
        <f t="shared" si="7"/>
        <v>0.95</v>
      </c>
      <c r="U17" s="139">
        <f t="shared" si="8"/>
        <v>0.89562443026435734</v>
      </c>
      <c r="V17" s="139">
        <f t="shared" si="9"/>
        <v>0.9427625581730078</v>
      </c>
      <c r="W17" s="139">
        <f t="shared" si="10"/>
        <v>0.9427625581730078</v>
      </c>
      <c r="X17" s="11">
        <f t="shared" si="11"/>
        <v>0.95</v>
      </c>
      <c r="Y17" s="139">
        <f t="shared" si="12"/>
        <v>0.96076828769922351</v>
      </c>
      <c r="Z17" s="139">
        <f t="shared" si="13"/>
        <v>1.0113350396833931</v>
      </c>
      <c r="AA17" s="139">
        <f t="shared" si="14"/>
        <v>1</v>
      </c>
      <c r="AB17" s="11">
        <f t="shared" si="15"/>
        <v>0.95</v>
      </c>
      <c r="AC17" s="139">
        <f t="shared" si="16"/>
        <v>0</v>
      </c>
      <c r="AD17" s="139">
        <f t="shared" si="17"/>
        <v>0</v>
      </c>
      <c r="AE17" s="139">
        <f t="shared" si="18"/>
        <v>0</v>
      </c>
      <c r="AF17" s="11">
        <v>0.95</v>
      </c>
      <c r="AG17" s="139">
        <f t="shared" si="19"/>
        <v>0.708072557940437</v>
      </c>
      <c r="AH17" s="139">
        <f t="shared" si="20"/>
        <v>0.74533953467414427</v>
      </c>
      <c r="AI17" s="139">
        <f t="shared" si="21"/>
        <v>0.74533953467414427</v>
      </c>
      <c r="AJ17" s="136">
        <v>19273</v>
      </c>
      <c r="AK17" s="136">
        <v>19749</v>
      </c>
      <c r="AL17" s="117">
        <f>8760+8925</f>
        <v>17685</v>
      </c>
      <c r="AM17" s="117">
        <f>9959+9787</f>
        <v>19746</v>
      </c>
      <c r="AN17" s="117">
        <v>18808</v>
      </c>
      <c r="AO17" s="117">
        <v>19576</v>
      </c>
      <c r="AP17" s="136"/>
      <c r="AQ17" s="136"/>
      <c r="AR17" s="136"/>
      <c r="AS17" s="136"/>
    </row>
    <row r="18" spans="1:45" ht="49.5" customHeight="1">
      <c r="A18" s="215"/>
      <c r="B18" s="215"/>
      <c r="C18" s="298"/>
      <c r="D18" s="298"/>
      <c r="E18" s="45" t="s">
        <v>446</v>
      </c>
      <c r="F18" s="45" t="s">
        <v>461</v>
      </c>
      <c r="G18" s="45" t="s">
        <v>233</v>
      </c>
      <c r="H18" s="45" t="s">
        <v>447</v>
      </c>
      <c r="I18" s="45" t="s">
        <v>462</v>
      </c>
      <c r="J18" s="85" t="s">
        <v>37</v>
      </c>
      <c r="K18" s="45" t="s">
        <v>452</v>
      </c>
      <c r="L18" s="35">
        <v>0.9</v>
      </c>
      <c r="M18" s="11">
        <f t="shared" si="0"/>
        <v>0.9</v>
      </c>
      <c r="N18" s="11">
        <f t="shared" si="1"/>
        <v>0.9</v>
      </c>
      <c r="O18" s="11">
        <f t="shared" si="2"/>
        <v>0.9</v>
      </c>
      <c r="P18" s="35">
        <f t="shared" si="3"/>
        <v>0.9</v>
      </c>
      <c r="Q18" s="139">
        <f t="shared" si="4"/>
        <v>1</v>
      </c>
      <c r="R18" s="139">
        <f t="shared" si="5"/>
        <v>1.1111111111111112</v>
      </c>
      <c r="S18" s="139">
        <f t="shared" si="6"/>
        <v>1</v>
      </c>
      <c r="T18" s="11">
        <f t="shared" si="7"/>
        <v>0.9</v>
      </c>
      <c r="U18" s="139">
        <f t="shared" si="8"/>
        <v>1</v>
      </c>
      <c r="V18" s="139">
        <f t="shared" si="9"/>
        <v>1.1111111111111112</v>
      </c>
      <c r="W18" s="139">
        <f t="shared" si="10"/>
        <v>1</v>
      </c>
      <c r="X18" s="11">
        <f t="shared" si="11"/>
        <v>0.9</v>
      </c>
      <c r="Y18" s="139">
        <f t="shared" si="12"/>
        <v>1</v>
      </c>
      <c r="Z18" s="139">
        <f t="shared" si="13"/>
        <v>1.1111111111111112</v>
      </c>
      <c r="AA18" s="139">
        <f t="shared" si="14"/>
        <v>1</v>
      </c>
      <c r="AB18" s="11">
        <f t="shared" si="15"/>
        <v>0.9</v>
      </c>
      <c r="AC18" s="139">
        <f t="shared" si="16"/>
        <v>0</v>
      </c>
      <c r="AD18" s="139">
        <f t="shared" si="17"/>
        <v>0</v>
      </c>
      <c r="AE18" s="139">
        <f t="shared" si="18"/>
        <v>0</v>
      </c>
      <c r="AF18" s="11">
        <v>0.9</v>
      </c>
      <c r="AG18" s="139">
        <f t="shared" si="19"/>
        <v>0.75</v>
      </c>
      <c r="AH18" s="139">
        <f t="shared" si="20"/>
        <v>0.83333333333333326</v>
      </c>
      <c r="AI18" s="139">
        <f t="shared" si="21"/>
        <v>0.83333333333333326</v>
      </c>
      <c r="AJ18" s="136">
        <v>2</v>
      </c>
      <c r="AK18" s="136">
        <v>2</v>
      </c>
      <c r="AL18" s="136">
        <v>6</v>
      </c>
      <c r="AM18" s="136">
        <v>6</v>
      </c>
      <c r="AN18" s="180">
        <v>1</v>
      </c>
      <c r="AO18" s="180">
        <v>1</v>
      </c>
      <c r="AP18" s="136"/>
      <c r="AQ18" s="136"/>
      <c r="AR18" s="136"/>
      <c r="AS18" s="136"/>
    </row>
    <row r="19" spans="1:45" ht="38.25" customHeight="1">
      <c r="A19" s="215"/>
      <c r="B19" s="215"/>
      <c r="C19" s="298"/>
      <c r="D19" s="298"/>
      <c r="E19" s="45" t="s">
        <v>464</v>
      </c>
      <c r="F19" s="45" t="s">
        <v>465</v>
      </c>
      <c r="G19" s="45" t="s">
        <v>330</v>
      </c>
      <c r="H19" s="45" t="s">
        <v>331</v>
      </c>
      <c r="I19" s="45" t="s">
        <v>466</v>
      </c>
      <c r="J19" s="85" t="s">
        <v>37</v>
      </c>
      <c r="K19" s="45" t="s">
        <v>332</v>
      </c>
      <c r="L19" s="35" t="s">
        <v>604</v>
      </c>
      <c r="M19" s="11" t="str">
        <f t="shared" si="0"/>
        <v>&lt;2%</v>
      </c>
      <c r="N19" s="11" t="str">
        <f t="shared" si="1"/>
        <v>&lt;2%</v>
      </c>
      <c r="O19" s="11" t="str">
        <f t="shared" si="2"/>
        <v>&lt;2%</v>
      </c>
      <c r="P19" s="35" t="str">
        <f t="shared" si="3"/>
        <v>&lt;2%</v>
      </c>
      <c r="Q19" s="139">
        <f t="shared" si="4"/>
        <v>0</v>
      </c>
      <c r="R19" s="139">
        <f>+IF(Q19&lt;2%,(100%),(0%))</f>
        <v>1</v>
      </c>
      <c r="S19" s="139">
        <v>1</v>
      </c>
      <c r="T19" s="11" t="str">
        <f t="shared" si="7"/>
        <v>&lt;2%</v>
      </c>
      <c r="U19" s="139">
        <f t="shared" si="8"/>
        <v>0</v>
      </c>
      <c r="V19" s="139">
        <f>+IF(U19&lt;2%,(100%),(0%))</f>
        <v>1</v>
      </c>
      <c r="W19" s="139">
        <f t="shared" si="10"/>
        <v>1</v>
      </c>
      <c r="X19" s="11" t="str">
        <f t="shared" si="11"/>
        <v>&lt;2%</v>
      </c>
      <c r="Y19" s="139">
        <f t="shared" si="12"/>
        <v>0</v>
      </c>
      <c r="Z19" s="139">
        <f>+IF(Y19&lt;2%,(100%),(0%))</f>
        <v>1</v>
      </c>
      <c r="AA19" s="139">
        <f t="shared" si="14"/>
        <v>1</v>
      </c>
      <c r="AB19" s="11" t="str">
        <f t="shared" si="15"/>
        <v>&lt;2%</v>
      </c>
      <c r="AC19" s="139">
        <f t="shared" si="16"/>
        <v>0</v>
      </c>
      <c r="AD19" s="139">
        <f>+IF(AC19&lt;2%,(100%),(0%))</f>
        <v>1</v>
      </c>
      <c r="AE19" s="139">
        <f t="shared" si="18"/>
        <v>1</v>
      </c>
      <c r="AF19" s="11">
        <v>0.02</v>
      </c>
      <c r="AG19" s="139">
        <f t="shared" si="19"/>
        <v>0</v>
      </c>
      <c r="AH19" s="139">
        <f>+IF(AG19&lt;2%,(100%),(0%))</f>
        <v>1</v>
      </c>
      <c r="AI19" s="139">
        <f t="shared" si="21"/>
        <v>1</v>
      </c>
      <c r="AJ19" s="136">
        <v>0</v>
      </c>
      <c r="AK19" s="136">
        <v>10478305433</v>
      </c>
      <c r="AL19" s="136">
        <v>0</v>
      </c>
      <c r="AM19" s="136">
        <v>8750146970</v>
      </c>
      <c r="AN19" s="180">
        <v>0</v>
      </c>
      <c r="AO19" s="180">
        <v>10096527880</v>
      </c>
      <c r="AP19" s="136"/>
      <c r="AQ19" s="136"/>
      <c r="AR19" s="136"/>
      <c r="AS19" s="136"/>
    </row>
    <row r="20" spans="1:45" ht="61.5" customHeight="1">
      <c r="A20" s="215"/>
      <c r="B20" s="215"/>
      <c r="C20" s="215" t="s">
        <v>35</v>
      </c>
      <c r="D20" s="215" t="s">
        <v>36</v>
      </c>
      <c r="E20" s="45" t="s">
        <v>64</v>
      </c>
      <c r="F20" s="46" t="s">
        <v>65</v>
      </c>
      <c r="G20" s="47" t="s">
        <v>177</v>
      </c>
      <c r="H20" s="48" t="s">
        <v>185</v>
      </c>
      <c r="I20" s="48" t="s">
        <v>285</v>
      </c>
      <c r="J20" s="38" t="s">
        <v>37</v>
      </c>
      <c r="K20" s="64" t="s">
        <v>150</v>
      </c>
      <c r="L20" s="35">
        <v>0.9</v>
      </c>
      <c r="M20" s="35">
        <f t="shared" si="0"/>
        <v>0.9</v>
      </c>
      <c r="N20" s="35">
        <f t="shared" si="1"/>
        <v>0.9</v>
      </c>
      <c r="O20" s="35">
        <f t="shared" si="2"/>
        <v>0.9</v>
      </c>
      <c r="P20" s="35">
        <f t="shared" si="3"/>
        <v>0.9</v>
      </c>
      <c r="Q20" s="139">
        <f t="shared" si="4"/>
        <v>1</v>
      </c>
      <c r="R20" s="139">
        <f t="shared" si="5"/>
        <v>1.1111111111111112</v>
      </c>
      <c r="S20" s="139">
        <f t="shared" si="6"/>
        <v>1</v>
      </c>
      <c r="T20" s="11">
        <f t="shared" si="7"/>
        <v>0.9</v>
      </c>
      <c r="U20" s="139">
        <f t="shared" si="8"/>
        <v>1</v>
      </c>
      <c r="V20" s="139">
        <f t="shared" si="9"/>
        <v>1.1111111111111112</v>
      </c>
      <c r="W20" s="139">
        <f t="shared" si="10"/>
        <v>1</v>
      </c>
      <c r="X20" s="11">
        <f t="shared" si="11"/>
        <v>0.9</v>
      </c>
      <c r="Y20" s="139">
        <f t="shared" si="12"/>
        <v>1</v>
      </c>
      <c r="Z20" s="139">
        <f t="shared" si="13"/>
        <v>1.1111111111111112</v>
      </c>
      <c r="AA20" s="139">
        <f t="shared" si="14"/>
        <v>1</v>
      </c>
      <c r="AB20" s="11">
        <f t="shared" si="15"/>
        <v>0.9</v>
      </c>
      <c r="AC20" s="139">
        <f t="shared" si="16"/>
        <v>0</v>
      </c>
      <c r="AD20" s="139">
        <f t="shared" si="17"/>
        <v>0</v>
      </c>
      <c r="AE20" s="139">
        <f t="shared" si="18"/>
        <v>0</v>
      </c>
      <c r="AF20" s="11">
        <v>0.9</v>
      </c>
      <c r="AG20" s="139">
        <f t="shared" si="19"/>
        <v>0.75</v>
      </c>
      <c r="AH20" s="139">
        <f t="shared" si="20"/>
        <v>0.83333333333333326</v>
      </c>
      <c r="AI20" s="139">
        <f t="shared" si="21"/>
        <v>0.83333333333333326</v>
      </c>
      <c r="AJ20" s="136">
        <v>1</v>
      </c>
      <c r="AK20" s="136">
        <v>1</v>
      </c>
      <c r="AL20" s="136">
        <v>9</v>
      </c>
      <c r="AM20" s="136">
        <v>9</v>
      </c>
      <c r="AN20" s="180">
        <v>9</v>
      </c>
      <c r="AO20" s="180">
        <v>9</v>
      </c>
      <c r="AP20" s="136"/>
      <c r="AQ20" s="136"/>
      <c r="AR20" s="136"/>
      <c r="AS20" s="136"/>
    </row>
    <row r="21" spans="1:45" ht="63.75" customHeight="1">
      <c r="A21" s="215"/>
      <c r="B21" s="215"/>
      <c r="C21" s="215"/>
      <c r="D21" s="215"/>
      <c r="E21" s="45" t="s">
        <v>42</v>
      </c>
      <c r="F21" s="54" t="s">
        <v>43</v>
      </c>
      <c r="G21" s="47" t="s">
        <v>178</v>
      </c>
      <c r="H21" s="55" t="s">
        <v>26</v>
      </c>
      <c r="I21" s="54" t="s">
        <v>27</v>
      </c>
      <c r="J21" s="38" t="s">
        <v>37</v>
      </c>
      <c r="K21" s="64" t="s">
        <v>151</v>
      </c>
      <c r="L21" s="35">
        <v>0.9</v>
      </c>
      <c r="M21" s="35">
        <f t="shared" si="0"/>
        <v>0.9</v>
      </c>
      <c r="N21" s="35">
        <f t="shared" si="1"/>
        <v>0.9</v>
      </c>
      <c r="O21" s="35">
        <f t="shared" si="2"/>
        <v>0.9</v>
      </c>
      <c r="P21" s="35">
        <f t="shared" si="3"/>
        <v>0.9</v>
      </c>
      <c r="Q21" s="139">
        <f t="shared" si="4"/>
        <v>1</v>
      </c>
      <c r="R21" s="139">
        <f t="shared" si="5"/>
        <v>1.1111111111111112</v>
      </c>
      <c r="S21" s="139">
        <f t="shared" si="6"/>
        <v>1</v>
      </c>
      <c r="T21" s="11">
        <f t="shared" si="7"/>
        <v>0.9</v>
      </c>
      <c r="U21" s="139">
        <f t="shared" si="8"/>
        <v>0.90476190476190477</v>
      </c>
      <c r="V21" s="139">
        <f t="shared" si="9"/>
        <v>1.0052910052910053</v>
      </c>
      <c r="W21" s="139">
        <f t="shared" si="10"/>
        <v>1</v>
      </c>
      <c r="X21" s="11">
        <f t="shared" si="11"/>
        <v>0.9</v>
      </c>
      <c r="Y21" s="139">
        <f t="shared" si="12"/>
        <v>1</v>
      </c>
      <c r="Z21" s="139">
        <f t="shared" si="13"/>
        <v>1.1111111111111112</v>
      </c>
      <c r="AA21" s="139">
        <f t="shared" si="14"/>
        <v>1</v>
      </c>
      <c r="AB21" s="11">
        <f t="shared" si="15"/>
        <v>0.9</v>
      </c>
      <c r="AC21" s="139">
        <f t="shared" si="16"/>
        <v>0</v>
      </c>
      <c r="AD21" s="139">
        <f t="shared" si="17"/>
        <v>0</v>
      </c>
      <c r="AE21" s="139">
        <f t="shared" si="18"/>
        <v>0</v>
      </c>
      <c r="AF21" s="11">
        <v>0.9</v>
      </c>
      <c r="AG21" s="139">
        <f t="shared" si="19"/>
        <v>0.72619047619047616</v>
      </c>
      <c r="AH21" s="139">
        <f t="shared" si="20"/>
        <v>0.80687830687830686</v>
      </c>
      <c r="AI21" s="139">
        <f t="shared" si="21"/>
        <v>0.80687830687830686</v>
      </c>
      <c r="AJ21" s="136">
        <v>31</v>
      </c>
      <c r="AK21" s="136">
        <v>31</v>
      </c>
      <c r="AL21" s="136">
        <v>19</v>
      </c>
      <c r="AM21" s="136">
        <v>21</v>
      </c>
      <c r="AN21" s="180">
        <v>11</v>
      </c>
      <c r="AO21" s="180">
        <v>11</v>
      </c>
      <c r="AP21" s="136"/>
      <c r="AQ21" s="136"/>
      <c r="AR21" s="136"/>
      <c r="AS21" s="136"/>
    </row>
    <row r="22" spans="1:45" ht="23.25">
      <c r="W22" s="171">
        <f>+AVERAGE(W12:W21)</f>
        <v>0.99427625581730084</v>
      </c>
      <c r="AA22" s="171">
        <f>+AVERAGE(AA12:AA21)</f>
        <v>1</v>
      </c>
      <c r="AE22" s="171">
        <f>+AVERAGE(AE12:AE21)</f>
        <v>0.1</v>
      </c>
      <c r="AK22">
        <f>+AJ19/AK19</f>
        <v>0</v>
      </c>
    </row>
  </sheetData>
  <protectedRanges>
    <protectedRange sqref="AL14:AM21 AJ12:AK21 AL12:AM12 AP12:AS21" name="Rango1"/>
    <protectedRange sqref="AL13:AM13" name="Rango1_1"/>
    <protectedRange sqref="AN12:AO12 AN13:AO21" name="Rango1_2"/>
  </protectedRanges>
  <autoFilter ref="A11:AS22"/>
  <mergeCells count="41">
    <mergeCell ref="AS9:AS11"/>
    <mergeCell ref="P10:S10"/>
    <mergeCell ref="T10:W10"/>
    <mergeCell ref="X10:AA10"/>
    <mergeCell ref="AB10:AE10"/>
    <mergeCell ref="AF10:AI10"/>
    <mergeCell ref="AJ10:AK10"/>
    <mergeCell ref="AL10:AM10"/>
    <mergeCell ref="AN10:AO10"/>
    <mergeCell ref="AP10:AQ10"/>
    <mergeCell ref="AR10:AR11"/>
    <mergeCell ref="P9:AI9"/>
    <mergeCell ref="AJ9:AK9"/>
    <mergeCell ref="AL9:AM9"/>
    <mergeCell ref="AN9:AO9"/>
    <mergeCell ref="AP9:AR9"/>
    <mergeCell ref="A12:A21"/>
    <mergeCell ref="B12:B21"/>
    <mergeCell ref="C20:C21"/>
    <mergeCell ref="D20:D21"/>
    <mergeCell ref="C12:C19"/>
    <mergeCell ref="D12:D19"/>
    <mergeCell ref="L9:O9"/>
    <mergeCell ref="G10:G11"/>
    <mergeCell ref="H10:I10"/>
    <mergeCell ref="J10:J11"/>
    <mergeCell ref="K10:K11"/>
    <mergeCell ref="E9:E11"/>
    <mergeCell ref="F9:F11"/>
    <mergeCell ref="A1:C2"/>
    <mergeCell ref="D1:L1"/>
    <mergeCell ref="D2:L2"/>
    <mergeCell ref="B4:D4"/>
    <mergeCell ref="B5:D5"/>
    <mergeCell ref="G9:J9"/>
    <mergeCell ref="B6:D6"/>
    <mergeCell ref="B7:D7"/>
    <mergeCell ref="A9:A11"/>
    <mergeCell ref="B9:B11"/>
    <mergeCell ref="C9:C11"/>
    <mergeCell ref="D9:D11"/>
  </mergeCells>
  <conditionalFormatting sqref="Z12:AA18 Z20:AA21 AA19">
    <cfRule type="cellIs" dxfId="188" priority="109" stopIfTrue="1" operator="lessThanOrEqual">
      <formula>$N$32</formula>
    </cfRule>
    <cfRule type="cellIs" dxfId="187" priority="110" stopIfTrue="1" operator="between">
      <formula>$L$32</formula>
      <formula>$M$32</formula>
    </cfRule>
    <cfRule type="cellIs" dxfId="186" priority="111" stopIfTrue="1" operator="greaterThanOrEqual">
      <formula>$K$32</formula>
    </cfRule>
  </conditionalFormatting>
  <conditionalFormatting sqref="Z19">
    <cfRule type="cellIs" dxfId="185" priority="7" stopIfTrue="1" operator="lessThanOrEqual">
      <formula>0.49</formula>
    </cfRule>
    <cfRule type="cellIs" dxfId="184" priority="8" stopIfTrue="1" operator="between">
      <formula>0.5</formula>
      <formula>0.89</formula>
    </cfRule>
    <cfRule type="cellIs" dxfId="183" priority="9" stopIfTrue="1" operator="greaterThanOrEqual">
      <formula>0.9</formula>
    </cfRule>
  </conditionalFormatting>
  <conditionalFormatting sqref="Q12:S21">
    <cfRule type="cellIs" dxfId="182" priority="13" stopIfTrue="1" operator="lessThanOrEqual">
      <formula>0.49</formula>
    </cfRule>
    <cfRule type="cellIs" dxfId="181" priority="14" stopIfTrue="1" operator="between">
      <formula>0.5</formula>
      <formula>0.89</formula>
    </cfRule>
    <cfRule type="cellIs" dxfId="180" priority="15" stopIfTrue="1" operator="greaterThanOrEqual">
      <formula>0.9</formula>
    </cfRule>
  </conditionalFormatting>
  <conditionalFormatting sqref="U12:W21">
    <cfRule type="cellIs" dxfId="179" priority="10" stopIfTrue="1" operator="lessThanOrEqual">
      <formula>0.49</formula>
    </cfRule>
    <cfRule type="cellIs" dxfId="178" priority="11" stopIfTrue="1" operator="between">
      <formula>0.5</formula>
      <formula>0.89999999999999</formula>
    </cfRule>
    <cfRule type="cellIs" dxfId="177" priority="12" stopIfTrue="1" operator="greaterThanOrEqual">
      <formula>0.9</formula>
    </cfRule>
  </conditionalFormatting>
  <conditionalFormatting sqref="Y12:AA21">
    <cfRule type="cellIs" dxfId="176" priority="112" stopIfTrue="1" operator="lessThanOrEqual">
      <formula>0.49</formula>
    </cfRule>
    <cfRule type="cellIs" dxfId="175" priority="113" stopIfTrue="1" operator="between">
      <formula>0.5</formula>
      <formula>0.899999999999999</formula>
    </cfRule>
    <cfRule type="cellIs" dxfId="174" priority="114" stopIfTrue="1" operator="greaterThanOrEqual">
      <formula>0.9</formula>
    </cfRule>
  </conditionalFormatting>
  <conditionalFormatting sqref="AC12:AE21">
    <cfRule type="cellIs" dxfId="173" priority="4" stopIfTrue="1" operator="lessThanOrEqual">
      <formula>0.49</formula>
    </cfRule>
    <cfRule type="cellIs" dxfId="172" priority="5" stopIfTrue="1" operator="between">
      <formula>0.5</formula>
      <formula>0.89</formula>
    </cfRule>
    <cfRule type="cellIs" dxfId="171" priority="6" stopIfTrue="1" operator="greaterThanOrEqual">
      <formula>0.9</formula>
    </cfRule>
  </conditionalFormatting>
  <conditionalFormatting sqref="AG12:AI21">
    <cfRule type="cellIs" dxfId="170" priority="1" stopIfTrue="1" operator="lessThanOrEqual">
      <formula>0.49</formula>
    </cfRule>
    <cfRule type="cellIs" dxfId="169" priority="2" stopIfTrue="1" operator="between">
      <formula>0.5</formula>
      <formula>0.89</formula>
    </cfRule>
    <cfRule type="cellIs" dxfId="168" priority="3" stopIfTrue="1" operator="greaterThanOrEqual">
      <formula>0.9</formula>
    </cfRule>
  </conditionalFormatting>
  <pageMargins left="0.7" right="0.7" top="0.75" bottom="0.75" header="0.3" footer="0.3"/>
  <pageSetup scale="13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Gestión Estrategica</vt:lpstr>
      <vt:lpstr>PARTICIPACIÓN SOCIAL</vt:lpstr>
      <vt:lpstr>GESTIÓN DEL CONOCIMIENTO</vt:lpstr>
      <vt:lpstr>GESTIÓN DE CALIDAD</vt:lpstr>
      <vt:lpstr>GESTION_AMBULATORIA</vt:lpstr>
      <vt:lpstr>GESTIÓN DE URGENCIAS</vt:lpstr>
      <vt:lpstr>GESTION_HOS</vt:lpstr>
      <vt:lpstr>GESTIÓN QUIRÚGICA</vt:lpstr>
      <vt:lpstr>GESTIÓN DEL RIESGO EN SALUD</vt:lpstr>
      <vt:lpstr>GESTIÓN DE APOYO EN SALUD</vt:lpstr>
      <vt:lpstr>GESTION FINANCIERA</vt:lpstr>
      <vt:lpstr>GESTION JURIDICA </vt:lpstr>
      <vt:lpstr>GESTION DE LA CONTRATACION</vt:lpstr>
      <vt:lpstr>GESTION DE APOYO LOGISTICO</vt:lpstr>
      <vt:lpstr>TALENTO HUMANO</vt:lpstr>
      <vt:lpstr>GESTION DE LA INFORMACION</vt:lpstr>
      <vt:lpstr>Evaluación y Seguimiento</vt:lpstr>
      <vt:lpstr>Seguimiento I Trimestre</vt:lpstr>
      <vt:lpstr>Seguimiento II Trimestre</vt:lpstr>
      <vt:lpstr>Seguimiento III Trimestre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Araque</dc:creator>
  <cp:lastModifiedBy>Oficina Planeacion</cp:lastModifiedBy>
  <cp:lastPrinted>2017-01-10T20:19:20Z</cp:lastPrinted>
  <dcterms:created xsi:type="dcterms:W3CDTF">2017-01-06T19:30:20Z</dcterms:created>
  <dcterms:modified xsi:type="dcterms:W3CDTF">2017-11-29T16:26:57Z</dcterms:modified>
</cp:coreProperties>
</file>