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Sistematización" sheetId="1" r:id="rId1"/>
    <sheet name="Gráficas" sheetId="2" r:id="rId2"/>
  </sheets>
  <calcPr calcId="145621"/>
</workbook>
</file>

<file path=xl/calcChain.xml><?xml version="1.0" encoding="utf-8"?>
<calcChain xmlns="http://schemas.openxmlformats.org/spreadsheetml/2006/main">
  <c r="A5" i="2" l="1"/>
  <c r="G104" i="2" l="1"/>
  <c r="F104" i="2"/>
  <c r="E104" i="2"/>
  <c r="D104" i="2"/>
  <c r="C104" i="2"/>
  <c r="H104" i="2" s="1"/>
  <c r="G103" i="2"/>
  <c r="F103" i="2"/>
  <c r="E103" i="2"/>
  <c r="D103" i="2"/>
  <c r="C103" i="2"/>
  <c r="H103" i="2" s="1"/>
  <c r="H102" i="2"/>
  <c r="G102" i="2"/>
  <c r="G108" i="2" s="1"/>
  <c r="F102" i="2"/>
  <c r="F108" i="2" s="1"/>
  <c r="E102" i="2"/>
  <c r="E108" i="2" s="1"/>
  <c r="D102" i="2"/>
  <c r="D108" i="2" s="1"/>
  <c r="C102" i="2"/>
  <c r="C108" i="2" s="1"/>
  <c r="G101" i="2"/>
  <c r="G107" i="2" s="1"/>
  <c r="F101" i="2"/>
  <c r="F107" i="2" s="1"/>
  <c r="E101" i="2"/>
  <c r="E107" i="2" s="1"/>
  <c r="D101" i="2"/>
  <c r="D107" i="2" s="1"/>
  <c r="C101" i="2"/>
  <c r="C107" i="2" s="1"/>
  <c r="G100" i="2"/>
  <c r="G106" i="2" s="1"/>
  <c r="F100" i="2"/>
  <c r="F105" i="2" s="1"/>
  <c r="E100" i="2"/>
  <c r="E106" i="2" s="1"/>
  <c r="D100" i="2"/>
  <c r="D106" i="2" s="1"/>
  <c r="C100" i="2"/>
  <c r="C106" i="2" s="1"/>
  <c r="B98" i="2"/>
  <c r="G87" i="2"/>
  <c r="F87" i="2"/>
  <c r="E87" i="2"/>
  <c r="D87" i="2"/>
  <c r="C87" i="2"/>
  <c r="G86" i="2"/>
  <c r="G92" i="2" s="1"/>
  <c r="F86" i="2"/>
  <c r="F92" i="2" s="1"/>
  <c r="E86" i="2"/>
  <c r="E92" i="2" s="1"/>
  <c r="D86" i="2"/>
  <c r="D92" i="2" s="1"/>
  <c r="C86" i="2"/>
  <c r="G85" i="2"/>
  <c r="G91" i="2" s="1"/>
  <c r="F85" i="2"/>
  <c r="F91" i="2" s="1"/>
  <c r="E85" i="2"/>
  <c r="E91" i="2" s="1"/>
  <c r="D85" i="2"/>
  <c r="D91" i="2" s="1"/>
  <c r="C85" i="2"/>
  <c r="C91" i="2" s="1"/>
  <c r="G84" i="2"/>
  <c r="G90" i="2" s="1"/>
  <c r="F84" i="2"/>
  <c r="F90" i="2" s="1"/>
  <c r="E84" i="2"/>
  <c r="E90" i="2" s="1"/>
  <c r="D84" i="2"/>
  <c r="D90" i="2" s="1"/>
  <c r="C84" i="2"/>
  <c r="C90" i="2" s="1"/>
  <c r="G83" i="2"/>
  <c r="G89" i="2" s="1"/>
  <c r="F83" i="2"/>
  <c r="F89" i="2" s="1"/>
  <c r="E83" i="2"/>
  <c r="E88" i="2" s="1"/>
  <c r="D83" i="2"/>
  <c r="D89" i="2" s="1"/>
  <c r="C83" i="2"/>
  <c r="C89" i="2" s="1"/>
  <c r="B81" i="2"/>
  <c r="G77" i="2"/>
  <c r="G72" i="2"/>
  <c r="G78" i="2" s="1"/>
  <c r="F72" i="2"/>
  <c r="F78" i="2" s="1"/>
  <c r="E72" i="2"/>
  <c r="E78" i="2" s="1"/>
  <c r="D72" i="2"/>
  <c r="D78" i="2" s="1"/>
  <c r="C72" i="2"/>
  <c r="G71" i="2"/>
  <c r="F71" i="2"/>
  <c r="F77" i="2" s="1"/>
  <c r="E71" i="2"/>
  <c r="E77" i="2" s="1"/>
  <c r="D71" i="2"/>
  <c r="D77" i="2" s="1"/>
  <c r="C71" i="2"/>
  <c r="G70" i="2"/>
  <c r="G76" i="2" s="1"/>
  <c r="F70" i="2"/>
  <c r="F76" i="2" s="1"/>
  <c r="E70" i="2"/>
  <c r="E76" i="2" s="1"/>
  <c r="D70" i="2"/>
  <c r="D76" i="2" s="1"/>
  <c r="C70" i="2"/>
  <c r="G69" i="2"/>
  <c r="G75" i="2" s="1"/>
  <c r="F69" i="2"/>
  <c r="F75" i="2" s="1"/>
  <c r="E69" i="2"/>
  <c r="D69" i="2"/>
  <c r="D75" i="2" s="1"/>
  <c r="C69" i="2"/>
  <c r="G68" i="2"/>
  <c r="G74" i="2" s="1"/>
  <c r="F68" i="2"/>
  <c r="E68" i="2"/>
  <c r="E74" i="2" s="1"/>
  <c r="D68" i="2"/>
  <c r="D73" i="2" s="1"/>
  <c r="C68" i="2"/>
  <c r="B66" i="2"/>
  <c r="G59" i="2"/>
  <c r="F59" i="2"/>
  <c r="E59" i="2"/>
  <c r="D59" i="2"/>
  <c r="C59" i="2"/>
  <c r="G58" i="2"/>
  <c r="G64" i="2" s="1"/>
  <c r="F58" i="2"/>
  <c r="F64" i="2" s="1"/>
  <c r="E58" i="2"/>
  <c r="E64" i="2" s="1"/>
  <c r="D58" i="2"/>
  <c r="D64" i="2" s="1"/>
  <c r="C58" i="2"/>
  <c r="C64" i="2" s="1"/>
  <c r="G57" i="2"/>
  <c r="G63" i="2" s="1"/>
  <c r="F57" i="2"/>
  <c r="F63" i="2" s="1"/>
  <c r="E57" i="2"/>
  <c r="E63" i="2" s="1"/>
  <c r="D57" i="2"/>
  <c r="D63" i="2" s="1"/>
  <c r="C57" i="2"/>
  <c r="G56" i="2"/>
  <c r="G62" i="2" s="1"/>
  <c r="F56" i="2"/>
  <c r="F62" i="2" s="1"/>
  <c r="E56" i="2"/>
  <c r="D56" i="2"/>
  <c r="D62" i="2" s="1"/>
  <c r="C56" i="2"/>
  <c r="C62" i="2" s="1"/>
  <c r="G55" i="2"/>
  <c r="G61" i="2" s="1"/>
  <c r="F55" i="2"/>
  <c r="F60" i="2" s="1"/>
  <c r="E55" i="2"/>
  <c r="E61" i="2" s="1"/>
  <c r="D55" i="2"/>
  <c r="C55" i="2"/>
  <c r="B53" i="2"/>
  <c r="G45" i="2"/>
  <c r="G51" i="2" s="1"/>
  <c r="F45" i="2"/>
  <c r="F51" i="2" s="1"/>
  <c r="E45" i="2"/>
  <c r="E51" i="2" s="1"/>
  <c r="D45" i="2"/>
  <c r="C45" i="2"/>
  <c r="C51" i="2" s="1"/>
  <c r="G44" i="2"/>
  <c r="G50" i="2" s="1"/>
  <c r="F44" i="2"/>
  <c r="F50" i="2" s="1"/>
  <c r="E44" i="2"/>
  <c r="E50" i="2" s="1"/>
  <c r="D44" i="2"/>
  <c r="D50" i="2" s="1"/>
  <c r="C44" i="2"/>
  <c r="C50" i="2" s="1"/>
  <c r="G43" i="2"/>
  <c r="G49" i="2" s="1"/>
  <c r="F43" i="2"/>
  <c r="F49" i="2" s="1"/>
  <c r="E43" i="2"/>
  <c r="E49" i="2" s="1"/>
  <c r="D43" i="2"/>
  <c r="C43" i="2"/>
  <c r="C49" i="2" s="1"/>
  <c r="G42" i="2"/>
  <c r="G48" i="2" s="1"/>
  <c r="F42" i="2"/>
  <c r="E42" i="2"/>
  <c r="E48" i="2" s="1"/>
  <c r="D42" i="2"/>
  <c r="D48" i="2" s="1"/>
  <c r="C42" i="2"/>
  <c r="C48" i="2" s="1"/>
  <c r="G41" i="2"/>
  <c r="F41" i="2"/>
  <c r="F47" i="2" s="1"/>
  <c r="E41" i="2"/>
  <c r="E46" i="2" s="1"/>
  <c r="D41" i="2"/>
  <c r="C41" i="2"/>
  <c r="B39" i="2"/>
  <c r="H36" i="2"/>
  <c r="H35" i="2"/>
  <c r="H34" i="2"/>
  <c r="H33" i="2"/>
  <c r="G31" i="2"/>
  <c r="G37" i="2" s="1"/>
  <c r="F31" i="2"/>
  <c r="F37" i="2" s="1"/>
  <c r="E31" i="2"/>
  <c r="E37" i="2" s="1"/>
  <c r="D31" i="2"/>
  <c r="D37" i="2" s="1"/>
  <c r="C31" i="2"/>
  <c r="C37" i="2" s="1"/>
  <c r="G30" i="2"/>
  <c r="G36" i="2" s="1"/>
  <c r="F30" i="2"/>
  <c r="F36" i="2" s="1"/>
  <c r="E30" i="2"/>
  <c r="E36" i="2" s="1"/>
  <c r="D30" i="2"/>
  <c r="D36" i="2" s="1"/>
  <c r="C30" i="2"/>
  <c r="C36" i="2" s="1"/>
  <c r="G29" i="2"/>
  <c r="G35" i="2" s="1"/>
  <c r="F29" i="2"/>
  <c r="F35" i="2" s="1"/>
  <c r="E29" i="2"/>
  <c r="E35" i="2" s="1"/>
  <c r="D29" i="2"/>
  <c r="D35" i="2" s="1"/>
  <c r="C29" i="2"/>
  <c r="C35" i="2" s="1"/>
  <c r="G28" i="2"/>
  <c r="G34" i="2" s="1"/>
  <c r="F28" i="2"/>
  <c r="F34" i="2" s="1"/>
  <c r="E28" i="2"/>
  <c r="E34" i="2" s="1"/>
  <c r="D28" i="2"/>
  <c r="D34" i="2" s="1"/>
  <c r="C28" i="2"/>
  <c r="C34" i="2" s="1"/>
  <c r="G27" i="2"/>
  <c r="G33" i="2" s="1"/>
  <c r="F27" i="2"/>
  <c r="E27" i="2"/>
  <c r="E33" i="2" s="1"/>
  <c r="D27" i="2"/>
  <c r="D32" i="2" s="1"/>
  <c r="C27" i="2"/>
  <c r="C33" i="2" s="1"/>
  <c r="B25" i="2"/>
  <c r="E16" i="2"/>
  <c r="D16" i="2"/>
  <c r="C16" i="2"/>
  <c r="E15" i="2"/>
  <c r="E21" i="2" s="1"/>
  <c r="D15" i="2"/>
  <c r="D21" i="2" s="1"/>
  <c r="C15" i="2"/>
  <c r="C21" i="2" s="1"/>
  <c r="E14" i="2"/>
  <c r="E20" i="2" s="1"/>
  <c r="D14" i="2"/>
  <c r="D20" i="2" s="1"/>
  <c r="C14" i="2"/>
  <c r="C20" i="2" s="1"/>
  <c r="E13" i="2"/>
  <c r="E19" i="2" s="1"/>
  <c r="D13" i="2"/>
  <c r="D19" i="2" s="1"/>
  <c r="C13" i="2"/>
  <c r="C19" i="2" s="1"/>
  <c r="E12" i="2"/>
  <c r="D12" i="2"/>
  <c r="D18" i="2" s="1"/>
  <c r="C12" i="2"/>
  <c r="C17" i="2" s="1"/>
  <c r="A8" i="2"/>
  <c r="A7" i="2"/>
  <c r="A4" i="2"/>
  <c r="A3" i="2"/>
  <c r="A2" i="2"/>
  <c r="A1" i="2"/>
  <c r="E17" i="2" l="1"/>
  <c r="C46" i="2"/>
  <c r="G46" i="2"/>
  <c r="D60" i="2"/>
  <c r="F73" i="2"/>
  <c r="H87" i="2"/>
  <c r="F32" i="2"/>
  <c r="H57" i="2"/>
  <c r="H64" i="2" s="1"/>
  <c r="H55" i="2"/>
  <c r="H62" i="2" s="1"/>
  <c r="H59" i="2"/>
  <c r="H70" i="2"/>
  <c r="H77" i="2" s="1"/>
  <c r="H43" i="2"/>
  <c r="H50" i="2" s="1"/>
  <c r="E60" i="2"/>
  <c r="E73" i="2"/>
  <c r="H71" i="2"/>
  <c r="H78" i="2" s="1"/>
  <c r="F33" i="2"/>
  <c r="F46" i="2"/>
  <c r="H68" i="2"/>
  <c r="H75" i="2" s="1"/>
  <c r="H72" i="2"/>
  <c r="E18" i="2"/>
  <c r="H41" i="2"/>
  <c r="H48" i="2" s="1"/>
  <c r="H45" i="2"/>
  <c r="E47" i="2"/>
  <c r="D61" i="2"/>
  <c r="H69" i="2"/>
  <c r="H76" i="2" s="1"/>
  <c r="D74" i="2"/>
  <c r="C77" i="2"/>
  <c r="H86" i="2"/>
  <c r="H100" i="2"/>
  <c r="C75" i="2"/>
  <c r="D17" i="2"/>
  <c r="C18" i="2"/>
  <c r="E32" i="2"/>
  <c r="D33" i="2"/>
  <c r="H42" i="2"/>
  <c r="H49" i="2" s="1"/>
  <c r="H44" i="2"/>
  <c r="H51" i="2" s="1"/>
  <c r="D46" i="2"/>
  <c r="C47" i="2"/>
  <c r="G47" i="2"/>
  <c r="F48" i="2"/>
  <c r="D49" i="2"/>
  <c r="D51" i="2"/>
  <c r="C60" i="2"/>
  <c r="G60" i="2"/>
  <c r="F61" i="2"/>
  <c r="E62" i="2"/>
  <c r="C63" i="2"/>
  <c r="C73" i="2"/>
  <c r="G73" i="2"/>
  <c r="F74" i="2"/>
  <c r="E75" i="2"/>
  <c r="C76" i="2"/>
  <c r="C78" i="2"/>
  <c r="H83" i="2"/>
  <c r="H92" i="2" s="1"/>
  <c r="H85" i="2"/>
  <c r="H94" i="2" s="1"/>
  <c r="F88" i="2"/>
  <c r="E89" i="2"/>
  <c r="C105" i="2"/>
  <c r="G105" i="2"/>
  <c r="F106" i="2"/>
  <c r="D47" i="2"/>
  <c r="H56" i="2"/>
  <c r="H63" i="2" s="1"/>
  <c r="H58" i="2"/>
  <c r="H65" i="2" s="1"/>
  <c r="C61" i="2"/>
  <c r="C74" i="2"/>
  <c r="C88" i="2"/>
  <c r="G88" i="2"/>
  <c r="C92" i="2"/>
  <c r="H101" i="2"/>
  <c r="D105" i="2"/>
  <c r="C32" i="2"/>
  <c r="G32" i="2"/>
  <c r="H84" i="2"/>
  <c r="H93" i="2" s="1"/>
  <c r="D88" i="2"/>
  <c r="E105" i="2"/>
</calcChain>
</file>

<file path=xl/sharedStrings.xml><?xml version="1.0" encoding="utf-8"?>
<sst xmlns="http://schemas.openxmlformats.org/spreadsheetml/2006/main" count="142" uniqueCount="42">
  <si>
    <t>SECRETARÍA DISTRITAL DE SALUD BOGOTÁ D.C.</t>
  </si>
  <si>
    <t>DIRECCIÓN DE EPIDEMIOLOGÍA ANÁLISIS Y POLÍTICA DE LA SALUD COLECTIVA</t>
  </si>
  <si>
    <t>SUBDIRECCIÓN DE VIGILANCIA EN SALUD PÚBLICA</t>
  </si>
  <si>
    <t>GRUPO ANÁLISIS DE SITUACIÓN DE SALUD</t>
  </si>
  <si>
    <t>FECHA</t>
  </si>
  <si>
    <t>LUGAR</t>
  </si>
  <si>
    <r>
      <rPr>
        <b/>
        <u/>
        <sz val="11"/>
        <color rgb="FF000000"/>
        <rFont val="Arial"/>
      </rPr>
      <t xml:space="preserve">Instrucciónes: </t>
    </r>
    <r>
      <rPr>
        <b/>
        <sz val="11"/>
        <color rgb="FF000000"/>
        <rFont val="Arial"/>
      </rPr>
      <t>Se deberá diligenciar la encuesta. Una vez entregadas se deben sistematizar en este archivo, la transcripción del contenido debe ser identico a lo diligenciado por cada uno de los usuarios, incluye la sistematización del segundo punto de la evaluación (comentarios y sugerencias) ubicado en la última columna de este archivo</t>
    </r>
  </si>
  <si>
    <t>De acuerdo con la calificación se asignará el valor correspondiente a las equivalencias que se relacionan a continuación</t>
  </si>
  <si>
    <t>Muy Bueno</t>
  </si>
  <si>
    <t xml:space="preserve">Bueno </t>
  </si>
  <si>
    <t xml:space="preserve">Regular </t>
  </si>
  <si>
    <t xml:space="preserve">Malo </t>
  </si>
  <si>
    <t>Muy Malo</t>
  </si>
  <si>
    <t>Aspectos a Evaluar</t>
  </si>
  <si>
    <t>Aspectos Generales del COVE</t>
  </si>
  <si>
    <t>Evaluación de los temas</t>
  </si>
  <si>
    <t>TEMA 1</t>
  </si>
  <si>
    <t>TEMA 2</t>
  </si>
  <si>
    <t>TEMA 3</t>
  </si>
  <si>
    <t>TEMA 4</t>
  </si>
  <si>
    <t>TEMA 5</t>
  </si>
  <si>
    <t>TEMA 6</t>
  </si>
  <si>
    <t xml:space="preserve">Encuesta </t>
  </si>
  <si>
    <t xml:space="preserve">Infraestructura y comodidad del lugar </t>
  </si>
  <si>
    <t>Cumplimiento del horario y del programa</t>
  </si>
  <si>
    <t>Utilidad de los contenidos abordados</t>
  </si>
  <si>
    <t>Metodología utilizada</t>
  </si>
  <si>
    <t xml:space="preserve">Grado de motivación del relator </t>
  </si>
  <si>
    <t>Calidad y claridad de la exposición</t>
  </si>
  <si>
    <t>Calidad y claridad de los ejemplos entregados (si aplica)</t>
  </si>
  <si>
    <t>Calidad del material  entregado</t>
  </si>
  <si>
    <t>Calidad y claridad de los ejemplos entregados (si aplica).</t>
  </si>
  <si>
    <t>Criterios</t>
  </si>
  <si>
    <t>Evaluación de Aspectos Generales del COVE</t>
  </si>
  <si>
    <t>Equivalencia</t>
  </si>
  <si>
    <t xml:space="preserve">Muy Bueno    </t>
  </si>
  <si>
    <t xml:space="preserve">Bueno           </t>
  </si>
  <si>
    <t xml:space="preserve">Regular        </t>
  </si>
  <si>
    <t xml:space="preserve">Malo              </t>
  </si>
  <si>
    <t xml:space="preserve">Muy Malo       </t>
  </si>
  <si>
    <t>Sistematización Comité de Vigilancia Epidemiológico Distrital-2019</t>
  </si>
  <si>
    <t xml:space="preserve"> Auditorio – CAPS Rio 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</si>
</sst>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>
    <font>
      <sz val="11"/>
      <color rgb="FF000000"/>
      <name val="Calibri"/>
    </font>
    <font>
      <b/>
      <sz val="11"/>
      <name val="Arial"/>
    </font>
    <font>
      <b/>
      <sz val="11"/>
      <color rgb="FF000000"/>
      <name val="Arial"/>
    </font>
    <font>
      <sz val="16"/>
      <color rgb="FF000000"/>
      <name val="Arial"/>
    </font>
    <font>
      <sz val="11"/>
      <color rgb="FF000000"/>
      <name val="Arial"/>
    </font>
    <font>
      <b/>
      <u/>
      <sz val="11"/>
      <color rgb="FF000000"/>
      <name val="Arial"/>
    </font>
    <font>
      <b/>
      <sz val="12"/>
      <color rgb="FF000000"/>
      <name val="Arial"/>
    </font>
    <font>
      <sz val="11"/>
      <name val="Calibri"/>
    </font>
    <font>
      <sz val="11"/>
      <color rgb="FF000000"/>
      <name val="Calibri"/>
      <family val="2"/>
    </font>
    <font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99FF"/>
        <bgColor rgb="FFCC99FF"/>
      </patternFill>
    </fill>
    <fill>
      <patternFill patternType="solid">
        <fgColor rgb="FFFF99CC"/>
        <bgColor rgb="FFFF99CC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FF8080"/>
        <bgColor rgb="FFFF8080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2" fillId="10" borderId="17" xfId="0" applyFont="1" applyFill="1" applyBorder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 wrapText="1"/>
    </xf>
    <xf numFmtId="0" fontId="4" fillId="10" borderId="24" xfId="0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11" borderId="23" xfId="0" applyFont="1" applyFill="1" applyBorder="1" applyAlignment="1">
      <alignment horizontal="center" vertical="center" wrapText="1"/>
    </xf>
    <xf numFmtId="0" fontId="4" fillId="11" borderId="24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10" borderId="28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11" borderId="2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11" borderId="2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11" borderId="21" xfId="0" applyFont="1" applyFill="1" applyBorder="1" applyAlignment="1">
      <alignment horizontal="center" vertical="center"/>
    </xf>
    <xf numFmtId="0" fontId="4" fillId="11" borderId="21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28" xfId="0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28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2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left"/>
    </xf>
    <xf numFmtId="0" fontId="4" fillId="3" borderId="27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4" fillId="8" borderId="9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8" borderId="27" xfId="0" applyFont="1" applyFill="1" applyBorder="1" applyAlignment="1">
      <alignment horizontal="center" vertical="center" wrapText="1"/>
    </xf>
    <xf numFmtId="164" fontId="0" fillId="0" borderId="0" xfId="0" applyNumberFormat="1" applyFont="1" applyAlignment="1"/>
    <xf numFmtId="0" fontId="4" fillId="4" borderId="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4" fillId="9" borderId="27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20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14" xfId="0" applyFont="1" applyBorder="1"/>
    <xf numFmtId="0" fontId="6" fillId="4" borderId="6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6" fillId="3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5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7" fillId="0" borderId="29" xfId="0" applyFont="1" applyBorder="1"/>
    <xf numFmtId="0" fontId="4" fillId="9" borderId="6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5" fontId="8" fillId="0" borderId="0" xfId="0" applyNumberFormat="1" applyFont="1" applyAlignment="1"/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Gráficas!$C$11</c:f>
              <c:strCache>
                <c:ptCount val="1"/>
                <c:pt idx="0">
                  <c:v>Infraestructura y comodidad del lugar 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Gráficas!$B$12:$B$16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Gráficas!$C$12:$C$16</c:f>
              <c:numCache>
                <c:formatCode>General</c:formatCode>
                <c:ptCount val="5"/>
                <c:pt idx="0">
                  <c:v>8</c:v>
                </c:pt>
                <c:pt idx="1">
                  <c:v>12</c:v>
                </c:pt>
                <c:pt idx="2">
                  <c:v>12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Gráficas!$D$11</c:f>
              <c:strCache>
                <c:ptCount val="1"/>
                <c:pt idx="0">
                  <c:v>Cumplimiento del horario y del programa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Gráficas!$B$12:$B$16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Gráficas!$D$12:$D$16</c:f>
              <c:numCache>
                <c:formatCode>General</c:formatCode>
                <c:ptCount val="5"/>
                <c:pt idx="0">
                  <c:v>10</c:v>
                </c:pt>
                <c:pt idx="1">
                  <c:v>19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Gráficas!$E$11</c:f>
              <c:strCache>
                <c:ptCount val="1"/>
                <c:pt idx="0">
                  <c:v>Utilidad de los contenidos abordados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Gráficas!$B$12:$B$16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Gráficas!$E$12:$E$16</c:f>
              <c:numCache>
                <c:formatCode>General</c:formatCode>
                <c:ptCount val="5"/>
                <c:pt idx="0">
                  <c:v>17</c:v>
                </c:pt>
                <c:pt idx="1">
                  <c:v>13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67200"/>
        <c:axId val="47289472"/>
      </c:barChart>
      <c:catAx>
        <c:axId val="47267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s-CO"/>
          </a:p>
        </c:txPr>
        <c:crossAx val="47289472"/>
        <c:crosses val="autoZero"/>
        <c:auto val="1"/>
        <c:lblAlgn val="ctr"/>
        <c:lblOffset val="100"/>
        <c:noMultiLvlLbl val="1"/>
      </c:catAx>
      <c:valAx>
        <c:axId val="47289472"/>
        <c:scaling>
          <c:orientation val="minMax"/>
        </c:scaling>
        <c:delete val="0"/>
        <c:axPos val="l"/>
        <c:majorGridlines>
          <c:spPr>
            <a:ln>
              <a:solidFill>
                <a:srgbClr val="808080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s-CO"/>
          </a:p>
        </c:txPr>
        <c:crossAx val="47267200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layout/>
      <c:overlay val="0"/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Gráficas!$C$26</c:f>
              <c:strCache>
                <c:ptCount val="1"/>
                <c:pt idx="0">
                  <c:v>Metodología utilizada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Gráficas!$B$27:$B$31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Gráficas!$C$27:$C$31</c:f>
              <c:numCache>
                <c:formatCode>General</c:formatCode>
                <c:ptCount val="5"/>
                <c:pt idx="0">
                  <c:v>12</c:v>
                </c:pt>
                <c:pt idx="1">
                  <c:v>21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Gráficas!$D$26</c:f>
              <c:strCache>
                <c:ptCount val="1"/>
                <c:pt idx="0">
                  <c:v>Grado de motivación del relator 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Gráficas!$B$27:$B$31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Gráficas!$D$27:$D$31</c:f>
              <c:numCache>
                <c:formatCode>General</c:formatCode>
                <c:ptCount val="5"/>
                <c:pt idx="0">
                  <c:v>10</c:v>
                </c:pt>
                <c:pt idx="1">
                  <c:v>21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Gráficas!$E$26</c:f>
              <c:strCache>
                <c:ptCount val="1"/>
                <c:pt idx="0">
                  <c:v>Calidad y claridad de la exposición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Gráficas!$B$27:$B$31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Gráficas!$E$27:$E$31</c:f>
              <c:numCache>
                <c:formatCode>General</c:formatCode>
                <c:ptCount val="5"/>
                <c:pt idx="0">
                  <c:v>11</c:v>
                </c:pt>
                <c:pt idx="1">
                  <c:v>22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Gráficas!$F$26</c:f>
              <c:strCache>
                <c:ptCount val="1"/>
                <c:pt idx="0">
                  <c:v>Calidad y claridad de los ejemplos entregados (si aplica)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Gráficas!$B$27:$B$31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Gráficas!$F$27:$F$31</c:f>
              <c:numCache>
                <c:formatCode>General</c:formatCode>
                <c:ptCount val="5"/>
                <c:pt idx="0">
                  <c:v>10</c:v>
                </c:pt>
                <c:pt idx="1">
                  <c:v>23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4"/>
          <c:order val="4"/>
          <c:tx>
            <c:strRef>
              <c:f>Gráficas!$G$26</c:f>
              <c:strCache>
                <c:ptCount val="1"/>
                <c:pt idx="0">
                  <c:v>Calidad del material  entregado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Gráficas!$B$27:$B$31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Gráficas!$G$27:$G$31</c:f>
              <c:numCache>
                <c:formatCode>General</c:formatCode>
                <c:ptCount val="5"/>
                <c:pt idx="0">
                  <c:v>11</c:v>
                </c:pt>
                <c:pt idx="1">
                  <c:v>15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8112"/>
        <c:axId val="63579648"/>
      </c:barChart>
      <c:catAx>
        <c:axId val="63578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s-CO"/>
          </a:p>
        </c:txPr>
        <c:crossAx val="63579648"/>
        <c:crosses val="autoZero"/>
        <c:auto val="1"/>
        <c:lblAlgn val="ctr"/>
        <c:lblOffset val="100"/>
        <c:noMultiLvlLbl val="1"/>
      </c:catAx>
      <c:valAx>
        <c:axId val="63579648"/>
        <c:scaling>
          <c:orientation val="minMax"/>
        </c:scaling>
        <c:delete val="0"/>
        <c:axPos val="l"/>
        <c:majorGridlines>
          <c:spPr>
            <a:ln>
              <a:solidFill>
                <a:srgbClr val="808080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s-CO"/>
          </a:p>
        </c:txPr>
        <c:crossAx val="63578112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layout/>
      <c:overlay val="0"/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Gráficas!$C$40</c:f>
              <c:strCache>
                <c:ptCount val="1"/>
                <c:pt idx="0">
                  <c:v>Metodología utilizada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Gráficas!$B$41:$B$45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Gráficas!$C$41:$C$45</c:f>
              <c:numCache>
                <c:formatCode>General</c:formatCode>
                <c:ptCount val="5"/>
                <c:pt idx="0">
                  <c:v>10</c:v>
                </c:pt>
                <c:pt idx="1">
                  <c:v>27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Gráficas!$D$40</c:f>
              <c:strCache>
                <c:ptCount val="1"/>
                <c:pt idx="0">
                  <c:v>Grado de motivación del relator 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Gráficas!$B$41:$B$45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Gráficas!$D$41:$D$45</c:f>
              <c:numCache>
                <c:formatCode>General</c:formatCode>
                <c:ptCount val="5"/>
                <c:pt idx="0">
                  <c:v>10</c:v>
                </c:pt>
                <c:pt idx="1">
                  <c:v>26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Gráficas!$E$40</c:f>
              <c:strCache>
                <c:ptCount val="1"/>
                <c:pt idx="0">
                  <c:v>Calidad y claridad de la exposición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Gráficas!$B$41:$B$45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Gráficas!$E$41:$E$45</c:f>
              <c:numCache>
                <c:formatCode>General</c:formatCode>
                <c:ptCount val="5"/>
                <c:pt idx="0">
                  <c:v>12</c:v>
                </c:pt>
                <c:pt idx="1">
                  <c:v>26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Gráficas!$F$40</c:f>
              <c:strCache>
                <c:ptCount val="1"/>
                <c:pt idx="0">
                  <c:v>Calidad y claridad de los ejemplos entregados (si aplica)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Gráficas!$B$41:$B$45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Gráficas!$F$41:$F$45</c:f>
              <c:numCache>
                <c:formatCode>General</c:formatCode>
                <c:ptCount val="5"/>
                <c:pt idx="0">
                  <c:v>11</c:v>
                </c:pt>
                <c:pt idx="1">
                  <c:v>26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4"/>
          <c:order val="4"/>
          <c:tx>
            <c:strRef>
              <c:f>Gráficas!$G$40</c:f>
              <c:strCache>
                <c:ptCount val="1"/>
                <c:pt idx="0">
                  <c:v>Calidad del material  entregado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Gráficas!$B$41:$B$45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Gráficas!$G$41:$G$45</c:f>
              <c:numCache>
                <c:formatCode>General</c:formatCode>
                <c:ptCount val="5"/>
                <c:pt idx="0">
                  <c:v>8</c:v>
                </c:pt>
                <c:pt idx="1">
                  <c:v>19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31744"/>
        <c:axId val="63633280"/>
      </c:barChart>
      <c:catAx>
        <c:axId val="63631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s-CO"/>
          </a:p>
        </c:txPr>
        <c:crossAx val="63633280"/>
        <c:crosses val="autoZero"/>
        <c:auto val="1"/>
        <c:lblAlgn val="ctr"/>
        <c:lblOffset val="100"/>
        <c:noMultiLvlLbl val="1"/>
      </c:catAx>
      <c:valAx>
        <c:axId val="63633280"/>
        <c:scaling>
          <c:orientation val="minMax"/>
        </c:scaling>
        <c:delete val="0"/>
        <c:axPos val="l"/>
        <c:majorGridlines>
          <c:spPr>
            <a:ln>
              <a:solidFill>
                <a:srgbClr val="808080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s-CO"/>
          </a:p>
        </c:txPr>
        <c:crossAx val="63631744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layout/>
      <c:overlay val="0"/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Gráficas!$C$54</c:f>
              <c:strCache>
                <c:ptCount val="1"/>
                <c:pt idx="0">
                  <c:v>Metodología utilizada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Gráficas!$B$55:$B$59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Gráficas!$C$55:$C$59</c:f>
              <c:numCache>
                <c:formatCode>General</c:formatCode>
                <c:ptCount val="5"/>
                <c:pt idx="0">
                  <c:v>11</c:v>
                </c:pt>
                <c:pt idx="1">
                  <c:v>23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Gráficas!$D$54</c:f>
              <c:strCache>
                <c:ptCount val="1"/>
                <c:pt idx="0">
                  <c:v>Grado de motivación del relator 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Gráficas!$B$55:$B$59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Gráficas!$D$55:$D$59</c:f>
              <c:numCache>
                <c:formatCode>General</c:formatCode>
                <c:ptCount val="5"/>
                <c:pt idx="0">
                  <c:v>11</c:v>
                </c:pt>
                <c:pt idx="1">
                  <c:v>21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Gráficas!$E$54</c:f>
              <c:strCache>
                <c:ptCount val="1"/>
                <c:pt idx="0">
                  <c:v>Calidad y claridad de la exposición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Gráficas!$B$55:$B$59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Gráficas!$E$55:$E$59</c:f>
              <c:numCache>
                <c:formatCode>General</c:formatCode>
                <c:ptCount val="5"/>
                <c:pt idx="0">
                  <c:v>12</c:v>
                </c:pt>
                <c:pt idx="1">
                  <c:v>23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Gráficas!$F$54</c:f>
              <c:strCache>
                <c:ptCount val="1"/>
                <c:pt idx="0">
                  <c:v>Calidad y claridad de los ejemplos entregados (si aplica)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Gráficas!$B$55:$B$59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Gráficas!$F$55:$F$59</c:f>
              <c:numCache>
                <c:formatCode>General</c:formatCode>
                <c:ptCount val="5"/>
                <c:pt idx="0">
                  <c:v>11</c:v>
                </c:pt>
                <c:pt idx="1">
                  <c:v>22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4"/>
          <c:order val="4"/>
          <c:tx>
            <c:strRef>
              <c:f>Gráficas!$G$54</c:f>
              <c:strCache>
                <c:ptCount val="1"/>
                <c:pt idx="0">
                  <c:v>Calidad del material  entregado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Gráficas!$B$55:$B$59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Gráficas!$G$55:$G$59</c:f>
              <c:numCache>
                <c:formatCode>General</c:formatCode>
                <c:ptCount val="5"/>
                <c:pt idx="0">
                  <c:v>9</c:v>
                </c:pt>
                <c:pt idx="1">
                  <c:v>17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40384"/>
        <c:axId val="81846272"/>
      </c:barChart>
      <c:catAx>
        <c:axId val="81840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s-CO"/>
          </a:p>
        </c:txPr>
        <c:crossAx val="81846272"/>
        <c:crosses val="autoZero"/>
        <c:auto val="1"/>
        <c:lblAlgn val="ctr"/>
        <c:lblOffset val="100"/>
        <c:noMultiLvlLbl val="1"/>
      </c:catAx>
      <c:valAx>
        <c:axId val="81846272"/>
        <c:scaling>
          <c:orientation val="minMax"/>
        </c:scaling>
        <c:delete val="0"/>
        <c:axPos val="l"/>
        <c:majorGridlines>
          <c:spPr>
            <a:ln>
              <a:solidFill>
                <a:srgbClr val="808080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s-CO"/>
          </a:p>
        </c:txPr>
        <c:crossAx val="81840384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layout/>
      <c:overlay val="0"/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Gráficas!$C$67</c:f>
              <c:strCache>
                <c:ptCount val="1"/>
                <c:pt idx="0">
                  <c:v>Metodología utilizada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Gráficas!$B$68:$B$72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Gráficas!$C$68:$C$72</c:f>
              <c:numCache>
                <c:formatCode>General</c:formatCode>
                <c:ptCount val="5"/>
                <c:pt idx="0">
                  <c:v>6</c:v>
                </c:pt>
                <c:pt idx="1">
                  <c:v>18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Gráficas!$D$67</c:f>
              <c:strCache>
                <c:ptCount val="1"/>
                <c:pt idx="0">
                  <c:v>Grado de motivación del relator 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Gráficas!$B$68:$B$72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Gráficas!$D$68:$D$72</c:f>
              <c:numCache>
                <c:formatCode>General</c:formatCode>
                <c:ptCount val="5"/>
                <c:pt idx="0">
                  <c:v>7</c:v>
                </c:pt>
                <c:pt idx="1">
                  <c:v>16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Gráficas!$E$67</c:f>
              <c:strCache>
                <c:ptCount val="1"/>
                <c:pt idx="0">
                  <c:v>Calidad y claridad de la exposición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Gráficas!$B$68:$B$72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Gráficas!$E$68:$E$72</c:f>
              <c:numCache>
                <c:formatCode>General</c:formatCode>
                <c:ptCount val="5"/>
                <c:pt idx="0">
                  <c:v>7</c:v>
                </c:pt>
                <c:pt idx="1">
                  <c:v>18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Gráficas!$F$67</c:f>
              <c:strCache>
                <c:ptCount val="1"/>
                <c:pt idx="0">
                  <c:v>Calidad y claridad de los ejemplos entregados (si aplica)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Gráficas!$B$68:$B$72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Gráficas!$F$68:$F$72</c:f>
              <c:numCache>
                <c:formatCode>General</c:formatCode>
                <c:ptCount val="5"/>
                <c:pt idx="0">
                  <c:v>7</c:v>
                </c:pt>
                <c:pt idx="1">
                  <c:v>16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4"/>
          <c:order val="4"/>
          <c:tx>
            <c:strRef>
              <c:f>Gráficas!$G$67</c:f>
              <c:strCache>
                <c:ptCount val="1"/>
                <c:pt idx="0">
                  <c:v>Calidad del material  entregado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Gráficas!$B$68:$B$72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Gráficas!$G$68:$G$72</c:f>
              <c:numCache>
                <c:formatCode>General</c:formatCode>
                <c:ptCount val="5"/>
                <c:pt idx="0">
                  <c:v>5</c:v>
                </c:pt>
                <c:pt idx="1">
                  <c:v>11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127872"/>
        <c:axId val="82137856"/>
      </c:barChart>
      <c:catAx>
        <c:axId val="82127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s-CO"/>
          </a:p>
        </c:txPr>
        <c:crossAx val="82137856"/>
        <c:crosses val="autoZero"/>
        <c:auto val="1"/>
        <c:lblAlgn val="ctr"/>
        <c:lblOffset val="100"/>
        <c:noMultiLvlLbl val="1"/>
      </c:catAx>
      <c:valAx>
        <c:axId val="82137856"/>
        <c:scaling>
          <c:orientation val="minMax"/>
        </c:scaling>
        <c:delete val="0"/>
        <c:axPos val="l"/>
        <c:majorGridlines>
          <c:spPr>
            <a:ln>
              <a:solidFill>
                <a:srgbClr val="808080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s-CO"/>
          </a:p>
        </c:txPr>
        <c:crossAx val="82127872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layout/>
      <c:overlay val="0"/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Gráficas!$C$82</c:f>
              <c:strCache>
                <c:ptCount val="1"/>
                <c:pt idx="0">
                  <c:v>Metodología utilizada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Gráficas!$B$83:$B$87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Gráficas!$C$83:$C$87</c:f>
              <c:numCache>
                <c:formatCode>General</c:formatCode>
                <c:ptCount val="5"/>
                <c:pt idx="0">
                  <c:v>4</c:v>
                </c:pt>
                <c:pt idx="1">
                  <c:v>12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Gráficas!$D$82</c:f>
              <c:strCache>
                <c:ptCount val="1"/>
                <c:pt idx="0">
                  <c:v>Grado de motivación del relator 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Gráficas!$B$83:$B$87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Gráficas!$D$83:$D$87</c:f>
              <c:numCache>
                <c:formatCode>General</c:formatCode>
                <c:ptCount val="5"/>
                <c:pt idx="0">
                  <c:v>6</c:v>
                </c:pt>
                <c:pt idx="1">
                  <c:v>11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Gráficas!$E$82</c:f>
              <c:strCache>
                <c:ptCount val="1"/>
                <c:pt idx="0">
                  <c:v>Calidad y claridad de la exposición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Gráficas!$B$83:$B$87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Gráficas!$E$83:$E$87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Gráficas!$F$82</c:f>
              <c:strCache>
                <c:ptCount val="1"/>
                <c:pt idx="0">
                  <c:v>Calidad y claridad de los ejemplos entregados (si aplica)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Gráficas!$B$83:$B$87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Gráficas!$F$83:$F$87</c:f>
              <c:numCache>
                <c:formatCode>General</c:formatCode>
                <c:ptCount val="5"/>
                <c:pt idx="0">
                  <c:v>6</c:v>
                </c:pt>
                <c:pt idx="1">
                  <c:v>10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4"/>
          <c:order val="4"/>
          <c:tx>
            <c:strRef>
              <c:f>Gráficas!$G$82</c:f>
              <c:strCache>
                <c:ptCount val="1"/>
                <c:pt idx="0">
                  <c:v>Calidad del material  entregado</c:v>
                </c:pt>
              </c:strCache>
            </c:strRef>
          </c:tx>
          <c:spPr>
            <a:solidFill>
              <a:srgbClr val="000000"/>
            </a:solidFill>
          </c:spPr>
          <c:invertIfNegative val="1"/>
          <c:cat>
            <c:numRef>
              <c:f>Gráficas!$B$83:$B$87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cat>
          <c:val>
            <c:numRef>
              <c:f>Gráficas!$G$83:$G$87</c:f>
              <c:numCache>
                <c:formatCode>General</c:formatCode>
                <c:ptCount val="5"/>
                <c:pt idx="0">
                  <c:v>4</c:v>
                </c:pt>
                <c:pt idx="1">
                  <c:v>8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159488"/>
        <c:axId val="82161024"/>
      </c:barChart>
      <c:catAx>
        <c:axId val="82159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s-CO"/>
          </a:p>
        </c:txPr>
        <c:crossAx val="82161024"/>
        <c:crosses val="autoZero"/>
        <c:auto val="1"/>
        <c:lblAlgn val="ctr"/>
        <c:lblOffset val="100"/>
        <c:noMultiLvlLbl val="1"/>
      </c:catAx>
      <c:valAx>
        <c:axId val="82161024"/>
        <c:scaling>
          <c:orientation val="minMax"/>
        </c:scaling>
        <c:delete val="0"/>
        <c:axPos val="l"/>
        <c:majorGridlines>
          <c:spPr>
            <a:ln>
              <a:solidFill>
                <a:srgbClr val="808080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s-CO"/>
          </a:p>
        </c:txPr>
        <c:crossAx val="82159488"/>
        <c:crosses val="autoZero"/>
        <c:crossBetween val="between"/>
      </c:valAx>
      <c:spPr>
        <a:solidFill>
          <a:srgbClr val="FFFFFF"/>
        </a:solidFill>
      </c:spPr>
    </c:plotArea>
    <c:legend>
      <c:legendPos val="r"/>
      <c:layout/>
      <c:overlay val="0"/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219075</xdr:colOff>
      <xdr:row>2</xdr:row>
      <xdr:rowOff>104775</xdr:rowOff>
    </xdr:from>
    <xdr:ext cx="1133475" cy="8572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381000</xdr:colOff>
      <xdr:row>0</xdr:row>
      <xdr:rowOff>171450</xdr:rowOff>
    </xdr:from>
    <xdr:ext cx="1390650" cy="5810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504825</xdr:colOff>
      <xdr:row>7</xdr:row>
      <xdr:rowOff>114300</xdr:rowOff>
    </xdr:from>
    <xdr:ext cx="3219450" cy="2533650"/>
    <xdr:graphicFrame macro="">
      <xdr:nvGraphicFramePr>
        <xdr:cNvPr id="2" name="Chart 1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295275</xdr:colOff>
      <xdr:row>22</xdr:row>
      <xdr:rowOff>142875</xdr:rowOff>
    </xdr:from>
    <xdr:ext cx="3886200" cy="3152775"/>
    <xdr:graphicFrame macro="">
      <xdr:nvGraphicFramePr>
        <xdr:cNvPr id="3" name="Chart 2" descr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9</xdr:col>
      <xdr:colOff>95250</xdr:colOff>
      <xdr:row>36</xdr:row>
      <xdr:rowOff>123825</xdr:rowOff>
    </xdr:from>
    <xdr:ext cx="3886200" cy="3381375"/>
    <xdr:graphicFrame macro="">
      <xdr:nvGraphicFramePr>
        <xdr:cNvPr id="4" name="Chart 3" descr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9</xdr:col>
      <xdr:colOff>123825</xdr:colOff>
      <xdr:row>50</xdr:row>
      <xdr:rowOff>95250</xdr:rowOff>
    </xdr:from>
    <xdr:ext cx="3886200" cy="3352800"/>
    <xdr:graphicFrame macro="">
      <xdr:nvGraphicFramePr>
        <xdr:cNvPr id="5" name="Chart 4" descr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9</xdr:col>
      <xdr:colOff>142875</xdr:colOff>
      <xdr:row>64</xdr:row>
      <xdr:rowOff>57150</xdr:rowOff>
    </xdr:from>
    <xdr:ext cx="3886200" cy="3486150"/>
    <xdr:graphicFrame macro="">
      <xdr:nvGraphicFramePr>
        <xdr:cNvPr id="6" name="Chart 5" descr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9</xdr:col>
      <xdr:colOff>180975</xdr:colOff>
      <xdr:row>78</xdr:row>
      <xdr:rowOff>95250</xdr:rowOff>
    </xdr:from>
    <xdr:ext cx="3886200" cy="3143250"/>
    <xdr:graphicFrame macro="">
      <xdr:nvGraphicFramePr>
        <xdr:cNvPr id="7" name="Chart 6" descr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1</xdr:col>
      <xdr:colOff>552450</xdr:colOff>
      <xdr:row>0</xdr:row>
      <xdr:rowOff>9525</xdr:rowOff>
    </xdr:from>
    <xdr:ext cx="1152525" cy="866775"/>
    <xdr:pic>
      <xdr:nvPicPr>
        <xdr:cNvPr id="8" name="image1.pn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104775</xdr:colOff>
      <xdr:row>0</xdr:row>
      <xdr:rowOff>114300</xdr:rowOff>
    </xdr:from>
    <xdr:ext cx="990600" cy="619125"/>
    <xdr:pic>
      <xdr:nvPicPr>
        <xdr:cNvPr id="9" name="image2.pn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07"/>
  <sheetViews>
    <sheetView tabSelected="1" topLeftCell="A10" workbookViewId="0">
      <selection activeCell="E59" sqref="E59"/>
    </sheetView>
  </sheetViews>
  <sheetFormatPr baseColWidth="10" defaultColWidth="14.42578125" defaultRowHeight="15" customHeight="1"/>
  <cols>
    <col min="1" max="1" width="15" customWidth="1"/>
    <col min="2" max="2" width="18.140625" customWidth="1"/>
    <col min="3" max="3" width="16.85546875" customWidth="1"/>
    <col min="4" max="4" width="16.140625" customWidth="1"/>
    <col min="5" max="5" width="14" customWidth="1"/>
    <col min="6" max="6" width="16.28515625" customWidth="1"/>
    <col min="7" max="7" width="12.5703125" customWidth="1"/>
    <col min="8" max="8" width="13.140625" customWidth="1"/>
    <col min="9" max="9" width="12.42578125" customWidth="1"/>
    <col min="10" max="10" width="14.28515625" customWidth="1"/>
    <col min="11" max="11" width="12.42578125" customWidth="1"/>
    <col min="12" max="12" width="14.5703125" customWidth="1"/>
    <col min="13" max="13" width="13.85546875" customWidth="1"/>
    <col min="14" max="14" width="12.42578125" customWidth="1"/>
    <col min="15" max="15" width="14.140625" customWidth="1"/>
    <col min="16" max="16" width="12.5703125" customWidth="1"/>
    <col min="17" max="17" width="14.7109375" customWidth="1"/>
    <col min="18" max="18" width="13.28515625" customWidth="1"/>
    <col min="19" max="19" width="12.42578125" customWidth="1"/>
    <col min="20" max="20" width="15.140625" customWidth="1"/>
    <col min="21" max="21" width="12.42578125" customWidth="1"/>
    <col min="22" max="22" width="14.42578125" customWidth="1"/>
    <col min="23" max="23" width="12.85546875" customWidth="1"/>
    <col min="24" max="24" width="12.7109375" customWidth="1"/>
    <col min="25" max="25" width="14.140625" customWidth="1"/>
    <col min="26" max="26" width="12.42578125" customWidth="1"/>
    <col min="27" max="27" width="15.5703125" customWidth="1"/>
    <col min="28" max="28" width="14.140625" customWidth="1"/>
    <col min="29" max="29" width="15.28515625" customWidth="1"/>
    <col min="30" max="30" width="14.140625" customWidth="1"/>
    <col min="31" max="31" width="12.42578125" customWidth="1"/>
    <col min="32" max="32" width="15.5703125" customWidth="1"/>
    <col min="33" max="33" width="14.140625" customWidth="1"/>
    <col min="34" max="34" width="15.28515625" customWidth="1"/>
  </cols>
  <sheetData>
    <row r="1" spans="1:34" ht="14.25" customHeight="1">
      <c r="A1" s="141" t="s">
        <v>0</v>
      </c>
      <c r="B1" s="140"/>
      <c r="C1" s="140"/>
      <c r="D1" s="14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4">
      <c r="A2" s="141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</row>
    <row r="3" spans="1:34">
      <c r="A3" s="141" t="s">
        <v>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</row>
    <row r="4" spans="1:34">
      <c r="A4" s="141" t="s">
        <v>3</v>
      </c>
      <c r="B4" s="140"/>
      <c r="C4" s="140"/>
      <c r="D4" s="140"/>
      <c r="E4" s="14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34">
      <c r="A5" s="2" t="s">
        <v>40</v>
      </c>
      <c r="B5" s="2"/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4" ht="20.25" customHeight="1">
      <c r="A6" s="3" t="s">
        <v>4</v>
      </c>
      <c r="B6" s="159">
        <v>43616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0.25" customHeight="1">
      <c r="A7" s="3" t="s">
        <v>5</v>
      </c>
      <c r="B7" s="160" t="s">
        <v>41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.75" customHeight="1">
      <c r="A8" s="3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34.5" customHeight="1">
      <c r="A9" s="139" t="s">
        <v>6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6"/>
      <c r="O9" s="6"/>
      <c r="P9" s="6"/>
      <c r="Q9" s="6"/>
      <c r="R9" s="6"/>
      <c r="S9" s="6"/>
      <c r="T9" s="6"/>
      <c r="U9" s="6"/>
      <c r="V9" s="6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20.25" customHeight="1">
      <c r="A10" s="3" t="s">
        <v>7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20.25" customHeight="1">
      <c r="A11" s="3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.75" customHeight="1">
      <c r="A12" s="7" t="s">
        <v>8</v>
      </c>
      <c r="B12" s="7">
        <v>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.75" customHeight="1">
      <c r="A13" s="7" t="s">
        <v>9</v>
      </c>
      <c r="B13" s="7">
        <v>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.75" customHeight="1">
      <c r="A14" s="7" t="s">
        <v>10</v>
      </c>
      <c r="B14" s="7">
        <v>3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.75" customHeight="1">
      <c r="A15" s="7" t="s">
        <v>11</v>
      </c>
      <c r="B15" s="7">
        <v>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.75" customHeight="1">
      <c r="A16" s="7" t="s">
        <v>12</v>
      </c>
      <c r="B16" s="7">
        <v>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20.25" customHeight="1">
      <c r="A17" s="5"/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.75" customHeight="1">
      <c r="A19" s="131" t="s">
        <v>13</v>
      </c>
      <c r="B19" s="133" t="s">
        <v>14</v>
      </c>
      <c r="C19" s="134"/>
      <c r="D19" s="135"/>
      <c r="E19" s="142" t="s">
        <v>15</v>
      </c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30"/>
      <c r="AD19" s="8"/>
      <c r="AE19" s="8"/>
      <c r="AF19" s="8"/>
      <c r="AG19" s="8"/>
      <c r="AH19" s="8"/>
    </row>
    <row r="20" spans="1:34" ht="45.75" customHeight="1">
      <c r="A20" s="132"/>
      <c r="B20" s="136"/>
      <c r="C20" s="137"/>
      <c r="D20" s="138"/>
      <c r="E20" s="129" t="s">
        <v>16</v>
      </c>
      <c r="F20" s="127"/>
      <c r="G20" s="127"/>
      <c r="H20" s="127"/>
      <c r="I20" s="130"/>
      <c r="J20" s="129" t="s">
        <v>17</v>
      </c>
      <c r="K20" s="127"/>
      <c r="L20" s="127"/>
      <c r="M20" s="127"/>
      <c r="N20" s="130"/>
      <c r="O20" s="144" t="s">
        <v>18</v>
      </c>
      <c r="P20" s="127"/>
      <c r="Q20" s="127"/>
      <c r="R20" s="127"/>
      <c r="S20" s="128"/>
      <c r="T20" s="126" t="s">
        <v>19</v>
      </c>
      <c r="U20" s="127"/>
      <c r="V20" s="127"/>
      <c r="W20" s="127"/>
      <c r="X20" s="128"/>
      <c r="Y20" s="143" t="s">
        <v>20</v>
      </c>
      <c r="Z20" s="127"/>
      <c r="AA20" s="127"/>
      <c r="AB20" s="127"/>
      <c r="AC20" s="130"/>
      <c r="AD20" s="126" t="s">
        <v>21</v>
      </c>
      <c r="AE20" s="127"/>
      <c r="AF20" s="127"/>
      <c r="AG20" s="127"/>
      <c r="AH20" s="128"/>
    </row>
    <row r="21" spans="1:34" ht="90.75" customHeight="1">
      <c r="A21" s="9" t="s">
        <v>22</v>
      </c>
      <c r="B21" s="10" t="s">
        <v>23</v>
      </c>
      <c r="C21" s="11" t="s">
        <v>24</v>
      </c>
      <c r="D21" s="12" t="s">
        <v>25</v>
      </c>
      <c r="E21" s="13" t="s">
        <v>26</v>
      </c>
      <c r="F21" s="14" t="s">
        <v>27</v>
      </c>
      <c r="G21" s="14" t="s">
        <v>28</v>
      </c>
      <c r="H21" s="14" t="s">
        <v>29</v>
      </c>
      <c r="I21" s="15" t="s">
        <v>30</v>
      </c>
      <c r="J21" s="16" t="s">
        <v>26</v>
      </c>
      <c r="K21" s="17" t="s">
        <v>27</v>
      </c>
      <c r="L21" s="17" t="s">
        <v>28</v>
      </c>
      <c r="M21" s="17" t="s">
        <v>29</v>
      </c>
      <c r="N21" s="18" t="s">
        <v>30</v>
      </c>
      <c r="O21" s="19" t="s">
        <v>26</v>
      </c>
      <c r="P21" s="20" t="s">
        <v>27</v>
      </c>
      <c r="Q21" s="20" t="s">
        <v>28</v>
      </c>
      <c r="R21" s="20" t="s">
        <v>31</v>
      </c>
      <c r="S21" s="21" t="s">
        <v>30</v>
      </c>
      <c r="T21" s="22" t="s">
        <v>26</v>
      </c>
      <c r="U21" s="23" t="s">
        <v>27</v>
      </c>
      <c r="V21" s="23" t="s">
        <v>28</v>
      </c>
      <c r="W21" s="23" t="s">
        <v>29</v>
      </c>
      <c r="X21" s="24" t="s">
        <v>30</v>
      </c>
      <c r="Y21" s="25" t="s">
        <v>26</v>
      </c>
      <c r="Z21" s="26" t="s">
        <v>27</v>
      </c>
      <c r="AA21" s="26" t="s">
        <v>28</v>
      </c>
      <c r="AB21" s="26" t="s">
        <v>29</v>
      </c>
      <c r="AC21" s="27" t="s">
        <v>30</v>
      </c>
      <c r="AD21" s="22" t="s">
        <v>26</v>
      </c>
      <c r="AE21" s="23" t="s">
        <v>27</v>
      </c>
      <c r="AF21" s="23" t="s">
        <v>28</v>
      </c>
      <c r="AG21" s="23" t="s">
        <v>29</v>
      </c>
      <c r="AH21" s="24" t="s">
        <v>30</v>
      </c>
    </row>
    <row r="22" spans="1:34" ht="14.25" customHeight="1">
      <c r="A22" s="28">
        <v>1</v>
      </c>
      <c r="B22" s="29">
        <v>4</v>
      </c>
      <c r="C22" s="30">
        <v>4</v>
      </c>
      <c r="D22" s="31">
        <v>4</v>
      </c>
      <c r="E22" s="32">
        <v>4</v>
      </c>
      <c r="F22" s="33">
        <v>4</v>
      </c>
      <c r="G22" s="33">
        <v>4</v>
      </c>
      <c r="H22" s="33">
        <v>4</v>
      </c>
      <c r="I22" s="34">
        <v>4</v>
      </c>
      <c r="J22" s="35">
        <v>4</v>
      </c>
      <c r="K22" s="36">
        <v>4</v>
      </c>
      <c r="L22" s="36">
        <v>4</v>
      </c>
      <c r="M22" s="36">
        <v>4</v>
      </c>
      <c r="N22" s="37">
        <v>4</v>
      </c>
      <c r="O22" s="38">
        <v>4</v>
      </c>
      <c r="P22" s="39">
        <v>4</v>
      </c>
      <c r="Q22" s="39">
        <v>4</v>
      </c>
      <c r="R22" s="39">
        <v>4</v>
      </c>
      <c r="S22" s="40">
        <v>4</v>
      </c>
      <c r="T22" s="41">
        <v>4</v>
      </c>
      <c r="U22" s="42">
        <v>4</v>
      </c>
      <c r="V22" s="42">
        <v>4</v>
      </c>
      <c r="W22" s="42">
        <v>4</v>
      </c>
      <c r="X22" s="43">
        <v>4</v>
      </c>
      <c r="Y22" s="44">
        <v>4</v>
      </c>
      <c r="Z22" s="45">
        <v>4</v>
      </c>
      <c r="AA22" s="45">
        <v>4</v>
      </c>
      <c r="AB22" s="45">
        <v>4</v>
      </c>
      <c r="AC22" s="46">
        <v>4</v>
      </c>
      <c r="AD22" s="41">
        <v>4</v>
      </c>
      <c r="AE22" s="42">
        <v>4</v>
      </c>
      <c r="AF22" s="42">
        <v>4</v>
      </c>
      <c r="AG22" s="42">
        <v>4</v>
      </c>
      <c r="AH22" s="43">
        <v>4</v>
      </c>
    </row>
    <row r="23" spans="1:34" ht="14.25" customHeight="1">
      <c r="A23" s="47">
        <v>2</v>
      </c>
      <c r="B23" s="48"/>
      <c r="C23" s="30"/>
      <c r="D23" s="31"/>
      <c r="E23" s="49">
        <v>4</v>
      </c>
      <c r="F23" s="50">
        <v>4</v>
      </c>
      <c r="G23" s="50">
        <v>4</v>
      </c>
      <c r="H23" s="50">
        <v>4</v>
      </c>
      <c r="I23" s="51">
        <v>4</v>
      </c>
      <c r="J23" s="52">
        <v>4</v>
      </c>
      <c r="K23" s="53">
        <v>4</v>
      </c>
      <c r="L23" s="53">
        <v>4</v>
      </c>
      <c r="M23" s="53">
        <v>4</v>
      </c>
      <c r="N23" s="54">
        <v>4</v>
      </c>
      <c r="O23" s="55">
        <v>4</v>
      </c>
      <c r="P23" s="56">
        <v>4</v>
      </c>
      <c r="Q23" s="56">
        <v>4</v>
      </c>
      <c r="R23" s="56">
        <v>4</v>
      </c>
      <c r="S23" s="57">
        <v>4</v>
      </c>
      <c r="T23" s="58">
        <v>4</v>
      </c>
      <c r="U23" s="59">
        <v>4</v>
      </c>
      <c r="V23" s="59">
        <v>4</v>
      </c>
      <c r="W23" s="59">
        <v>4</v>
      </c>
      <c r="X23" s="60">
        <v>4</v>
      </c>
      <c r="Y23" s="61">
        <v>4</v>
      </c>
      <c r="Z23" s="62">
        <v>4</v>
      </c>
      <c r="AA23" s="62">
        <v>4</v>
      </c>
      <c r="AB23" s="62">
        <v>4</v>
      </c>
      <c r="AC23" s="63">
        <v>4</v>
      </c>
      <c r="AD23" s="58">
        <v>4</v>
      </c>
      <c r="AE23" s="59">
        <v>4</v>
      </c>
      <c r="AF23" s="59">
        <v>4</v>
      </c>
      <c r="AG23" s="59">
        <v>4</v>
      </c>
      <c r="AH23" s="60">
        <v>4</v>
      </c>
    </row>
    <row r="24" spans="1:34" ht="14.25" customHeight="1">
      <c r="A24" s="64">
        <v>3</v>
      </c>
      <c r="B24" s="48">
        <v>4</v>
      </c>
      <c r="C24" s="30">
        <v>4</v>
      </c>
      <c r="D24" s="31">
        <v>5</v>
      </c>
      <c r="E24" s="49">
        <v>4</v>
      </c>
      <c r="F24" s="50">
        <v>4</v>
      </c>
      <c r="G24" s="50">
        <v>4</v>
      </c>
      <c r="H24" s="50">
        <v>4</v>
      </c>
      <c r="I24" s="51">
        <v>4</v>
      </c>
      <c r="J24" s="52">
        <v>4</v>
      </c>
      <c r="K24" s="53">
        <v>4</v>
      </c>
      <c r="L24" s="53">
        <v>4</v>
      </c>
      <c r="M24" s="53">
        <v>4</v>
      </c>
      <c r="N24" s="54">
        <v>4</v>
      </c>
      <c r="O24" s="55">
        <v>4</v>
      </c>
      <c r="P24" s="56">
        <v>4</v>
      </c>
      <c r="Q24" s="56">
        <v>4</v>
      </c>
      <c r="R24" s="56">
        <v>4</v>
      </c>
      <c r="S24" s="57">
        <v>4</v>
      </c>
      <c r="T24" s="58">
        <v>4</v>
      </c>
      <c r="U24" s="59">
        <v>4</v>
      </c>
      <c r="V24" s="59">
        <v>4</v>
      </c>
      <c r="W24" s="59">
        <v>4</v>
      </c>
      <c r="X24" s="60">
        <v>4</v>
      </c>
      <c r="Y24" s="61"/>
      <c r="Z24" s="62"/>
      <c r="AA24" s="62"/>
      <c r="AB24" s="62"/>
      <c r="AC24" s="63"/>
      <c r="AD24" s="58"/>
      <c r="AE24" s="59"/>
      <c r="AF24" s="59"/>
      <c r="AG24" s="59"/>
      <c r="AH24" s="60"/>
    </row>
    <row r="25" spans="1:34" ht="14.25" customHeight="1">
      <c r="A25" s="64">
        <v>4</v>
      </c>
      <c r="B25" s="30">
        <v>4</v>
      </c>
      <c r="C25" s="30">
        <v>4</v>
      </c>
      <c r="D25" s="31">
        <v>4</v>
      </c>
      <c r="E25" s="49">
        <v>4</v>
      </c>
      <c r="F25" s="50">
        <v>4</v>
      </c>
      <c r="G25" s="50">
        <v>4</v>
      </c>
      <c r="H25" s="50">
        <v>4</v>
      </c>
      <c r="I25" s="51">
        <v>4</v>
      </c>
      <c r="J25" s="52">
        <v>4</v>
      </c>
      <c r="K25" s="53">
        <v>4</v>
      </c>
      <c r="L25" s="53">
        <v>4</v>
      </c>
      <c r="M25" s="53">
        <v>4</v>
      </c>
      <c r="N25" s="54">
        <v>4</v>
      </c>
      <c r="O25" s="55">
        <v>4</v>
      </c>
      <c r="P25" s="56">
        <v>4</v>
      </c>
      <c r="Q25" s="56">
        <v>4</v>
      </c>
      <c r="R25" s="56">
        <v>4</v>
      </c>
      <c r="S25" s="57">
        <v>4</v>
      </c>
      <c r="T25" s="58">
        <v>4</v>
      </c>
      <c r="U25" s="59">
        <v>4</v>
      </c>
      <c r="V25" s="59">
        <v>4</v>
      </c>
      <c r="W25" s="59">
        <v>4</v>
      </c>
      <c r="X25" s="60">
        <v>4</v>
      </c>
      <c r="Y25" s="61">
        <v>4</v>
      </c>
      <c r="Z25" s="62">
        <v>4</v>
      </c>
      <c r="AA25" s="62">
        <v>4</v>
      </c>
      <c r="AB25" s="62">
        <v>4</v>
      </c>
      <c r="AC25" s="63">
        <v>4</v>
      </c>
      <c r="AD25" s="58">
        <v>4</v>
      </c>
      <c r="AE25" s="59">
        <v>4</v>
      </c>
      <c r="AF25" s="59">
        <v>4</v>
      </c>
      <c r="AG25" s="59">
        <v>4</v>
      </c>
      <c r="AH25" s="60">
        <v>4</v>
      </c>
    </row>
    <row r="26" spans="1:34" ht="14.25" customHeight="1">
      <c r="A26" s="64">
        <v>5</v>
      </c>
      <c r="B26" s="48">
        <v>4</v>
      </c>
      <c r="C26" s="30">
        <v>4</v>
      </c>
      <c r="D26" s="31">
        <v>4</v>
      </c>
      <c r="E26" s="49">
        <v>4</v>
      </c>
      <c r="F26" s="50">
        <v>4</v>
      </c>
      <c r="G26" s="50">
        <v>4</v>
      </c>
      <c r="H26" s="50">
        <v>4</v>
      </c>
      <c r="I26" s="51">
        <v>4</v>
      </c>
      <c r="J26" s="52">
        <v>4</v>
      </c>
      <c r="K26" s="53">
        <v>4</v>
      </c>
      <c r="L26" s="53">
        <v>4</v>
      </c>
      <c r="M26" s="53">
        <v>4</v>
      </c>
      <c r="N26" s="54">
        <v>4</v>
      </c>
      <c r="O26" s="55">
        <v>4</v>
      </c>
      <c r="P26" s="56">
        <v>4</v>
      </c>
      <c r="Q26" s="56">
        <v>4</v>
      </c>
      <c r="R26" s="56">
        <v>4</v>
      </c>
      <c r="S26" s="57">
        <v>4</v>
      </c>
      <c r="T26" s="58">
        <v>4</v>
      </c>
      <c r="U26" s="59">
        <v>4</v>
      </c>
      <c r="V26" s="59">
        <v>4</v>
      </c>
      <c r="W26" s="59">
        <v>4</v>
      </c>
      <c r="X26" s="60"/>
      <c r="Y26" s="61">
        <v>4</v>
      </c>
      <c r="Z26" s="62">
        <v>4</v>
      </c>
      <c r="AA26" s="62">
        <v>4</v>
      </c>
      <c r="AB26" s="62">
        <v>4</v>
      </c>
      <c r="AC26" s="63">
        <v>4</v>
      </c>
      <c r="AD26" s="58">
        <v>4</v>
      </c>
      <c r="AE26" s="59">
        <v>4</v>
      </c>
      <c r="AF26" s="59">
        <v>4</v>
      </c>
      <c r="AG26" s="59">
        <v>4</v>
      </c>
      <c r="AH26" s="60">
        <v>4</v>
      </c>
    </row>
    <row r="27" spans="1:34" ht="14.25" customHeight="1">
      <c r="A27" s="64">
        <v>6</v>
      </c>
      <c r="B27" s="48">
        <v>3</v>
      </c>
      <c r="C27" s="30">
        <v>4</v>
      </c>
      <c r="D27" s="31">
        <v>4</v>
      </c>
      <c r="E27" s="49">
        <v>5</v>
      </c>
      <c r="F27" s="50">
        <v>4</v>
      </c>
      <c r="G27" s="50">
        <v>4</v>
      </c>
      <c r="H27" s="50">
        <v>4</v>
      </c>
      <c r="I27" s="51"/>
      <c r="J27" s="52">
        <v>4</v>
      </c>
      <c r="K27" s="53">
        <v>4</v>
      </c>
      <c r="L27" s="53">
        <v>4</v>
      </c>
      <c r="M27" s="53">
        <v>4</v>
      </c>
      <c r="N27" s="54"/>
      <c r="O27" s="55">
        <v>4</v>
      </c>
      <c r="P27" s="56">
        <v>4</v>
      </c>
      <c r="Q27" s="56">
        <v>4</v>
      </c>
      <c r="R27" s="56">
        <v>4</v>
      </c>
      <c r="S27" s="57"/>
      <c r="T27" s="58">
        <v>4</v>
      </c>
      <c r="U27" s="59">
        <v>4</v>
      </c>
      <c r="V27" s="59">
        <v>4</v>
      </c>
      <c r="W27" s="59">
        <v>4</v>
      </c>
      <c r="X27" s="60"/>
      <c r="Y27" s="61">
        <v>4</v>
      </c>
      <c r="Z27" s="62">
        <v>4</v>
      </c>
      <c r="AA27" s="62">
        <v>4</v>
      </c>
      <c r="AB27" s="62">
        <v>4</v>
      </c>
      <c r="AC27" s="65"/>
      <c r="AD27" s="58">
        <v>4</v>
      </c>
      <c r="AE27" s="59">
        <v>4</v>
      </c>
      <c r="AF27" s="59">
        <v>4</v>
      </c>
      <c r="AG27" s="59">
        <v>4</v>
      </c>
      <c r="AH27" s="66"/>
    </row>
    <row r="28" spans="1:34" ht="14.25" customHeight="1">
      <c r="A28" s="64">
        <v>7</v>
      </c>
      <c r="B28" s="48">
        <v>2</v>
      </c>
      <c r="C28" s="30">
        <v>2</v>
      </c>
      <c r="D28" s="31">
        <v>3</v>
      </c>
      <c r="E28" s="67">
        <v>3</v>
      </c>
      <c r="F28" s="50">
        <v>3</v>
      </c>
      <c r="G28" s="50">
        <v>3</v>
      </c>
      <c r="H28" s="50">
        <v>3</v>
      </c>
      <c r="I28" s="51">
        <v>3</v>
      </c>
      <c r="J28" s="68">
        <v>4</v>
      </c>
      <c r="K28" s="53">
        <v>4</v>
      </c>
      <c r="L28" s="53">
        <v>4</v>
      </c>
      <c r="M28" s="53">
        <v>4</v>
      </c>
      <c r="N28" s="54">
        <v>4</v>
      </c>
      <c r="O28" s="69">
        <v>4</v>
      </c>
      <c r="P28" s="56">
        <v>4</v>
      </c>
      <c r="Q28" s="56">
        <v>4</v>
      </c>
      <c r="R28" s="56">
        <v>4</v>
      </c>
      <c r="S28" s="57">
        <v>4</v>
      </c>
      <c r="T28" s="70">
        <v>4</v>
      </c>
      <c r="U28" s="59">
        <v>4</v>
      </c>
      <c r="V28" s="59">
        <v>4</v>
      </c>
      <c r="W28" s="59">
        <v>4</v>
      </c>
      <c r="X28" s="60">
        <v>4</v>
      </c>
      <c r="Y28" s="71"/>
      <c r="Z28" s="72"/>
      <c r="AA28" s="72"/>
      <c r="AB28" s="72"/>
      <c r="AC28" s="65"/>
      <c r="AD28" s="73"/>
      <c r="AE28" s="74"/>
      <c r="AF28" s="74"/>
      <c r="AG28" s="74"/>
      <c r="AH28" s="66"/>
    </row>
    <row r="29" spans="1:34" ht="14.25" customHeight="1">
      <c r="A29" s="64">
        <v>8</v>
      </c>
      <c r="B29" s="48">
        <v>4</v>
      </c>
      <c r="C29" s="30">
        <v>4</v>
      </c>
      <c r="D29" s="31">
        <v>4</v>
      </c>
      <c r="E29" s="67">
        <v>4</v>
      </c>
      <c r="F29" s="50">
        <v>3</v>
      </c>
      <c r="G29" s="50">
        <v>3</v>
      </c>
      <c r="H29" s="50">
        <v>4</v>
      </c>
      <c r="I29" s="51">
        <v>5</v>
      </c>
      <c r="J29" s="68">
        <v>4</v>
      </c>
      <c r="K29" s="53">
        <v>4</v>
      </c>
      <c r="L29" s="53">
        <v>5</v>
      </c>
      <c r="M29" s="53">
        <v>4</v>
      </c>
      <c r="N29" s="54">
        <v>4</v>
      </c>
      <c r="O29" s="69">
        <v>4</v>
      </c>
      <c r="P29" s="56">
        <v>3</v>
      </c>
      <c r="Q29" s="56">
        <v>4</v>
      </c>
      <c r="R29" s="56">
        <v>3</v>
      </c>
      <c r="S29" s="57">
        <v>3</v>
      </c>
      <c r="T29" s="70"/>
      <c r="U29" s="59"/>
      <c r="V29" s="59"/>
      <c r="W29" s="59"/>
      <c r="X29" s="60"/>
      <c r="Y29" s="75"/>
      <c r="Z29" s="62"/>
      <c r="AA29" s="62"/>
      <c r="AB29" s="62"/>
      <c r="AC29" s="63"/>
      <c r="AD29" s="73"/>
      <c r="AE29" s="74"/>
      <c r="AF29" s="74"/>
      <c r="AG29" s="74"/>
      <c r="AH29" s="66"/>
    </row>
    <row r="30" spans="1:34" ht="14.25" customHeight="1">
      <c r="A30" s="64">
        <v>9</v>
      </c>
      <c r="B30" s="48"/>
      <c r="C30" s="30">
        <v>3</v>
      </c>
      <c r="D30" s="31"/>
      <c r="E30" s="67">
        <v>3</v>
      </c>
      <c r="F30" s="50">
        <v>4</v>
      </c>
      <c r="G30" s="50">
        <v>4</v>
      </c>
      <c r="H30" s="50">
        <v>4</v>
      </c>
      <c r="I30" s="51"/>
      <c r="J30" s="68">
        <v>4</v>
      </c>
      <c r="K30" s="53">
        <v>3</v>
      </c>
      <c r="L30" s="53">
        <v>4</v>
      </c>
      <c r="M30" s="53">
        <v>4</v>
      </c>
      <c r="N30" s="54"/>
      <c r="O30" s="69">
        <v>4</v>
      </c>
      <c r="P30" s="56">
        <v>4</v>
      </c>
      <c r="Q30" s="56">
        <v>4</v>
      </c>
      <c r="R30" s="56">
        <v>4</v>
      </c>
      <c r="S30" s="57"/>
      <c r="T30" s="70">
        <v>4</v>
      </c>
      <c r="U30" s="59">
        <v>4</v>
      </c>
      <c r="V30" s="59">
        <v>4</v>
      </c>
      <c r="W30" s="59">
        <v>4</v>
      </c>
      <c r="X30" s="60"/>
      <c r="Y30" s="75"/>
      <c r="Z30" s="62"/>
      <c r="AA30" s="62"/>
      <c r="AB30" s="62"/>
      <c r="AC30" s="63"/>
      <c r="AD30" s="70"/>
      <c r="AE30" s="59"/>
      <c r="AF30" s="59"/>
      <c r="AG30" s="59"/>
      <c r="AH30" s="60"/>
    </row>
    <row r="31" spans="1:34" ht="14.25" customHeight="1">
      <c r="A31" s="64">
        <v>10</v>
      </c>
      <c r="B31" s="48">
        <v>5</v>
      </c>
      <c r="C31" s="30">
        <v>5</v>
      </c>
      <c r="D31" s="31">
        <v>5</v>
      </c>
      <c r="E31" s="67">
        <v>5</v>
      </c>
      <c r="F31" s="50">
        <v>5</v>
      </c>
      <c r="G31" s="50">
        <v>5</v>
      </c>
      <c r="H31" s="50">
        <v>5</v>
      </c>
      <c r="I31" s="51">
        <v>5</v>
      </c>
      <c r="J31" s="68">
        <v>5</v>
      </c>
      <c r="K31" s="53">
        <v>5</v>
      </c>
      <c r="L31" s="53">
        <v>5</v>
      </c>
      <c r="M31" s="53">
        <v>5</v>
      </c>
      <c r="N31" s="54">
        <v>5</v>
      </c>
      <c r="O31" s="69">
        <v>5</v>
      </c>
      <c r="P31" s="56">
        <v>5</v>
      </c>
      <c r="Q31" s="56">
        <v>5</v>
      </c>
      <c r="R31" s="56">
        <v>5</v>
      </c>
      <c r="S31" s="57">
        <v>5</v>
      </c>
      <c r="T31" s="70">
        <v>5</v>
      </c>
      <c r="U31" s="59">
        <v>5</v>
      </c>
      <c r="V31" s="59">
        <v>5</v>
      </c>
      <c r="W31" s="59">
        <v>5</v>
      </c>
      <c r="X31" s="60">
        <v>5</v>
      </c>
      <c r="Y31" s="75">
        <v>5</v>
      </c>
      <c r="Z31" s="62">
        <v>5</v>
      </c>
      <c r="AA31" s="62">
        <v>5</v>
      </c>
      <c r="AB31" s="62">
        <v>5</v>
      </c>
      <c r="AC31" s="63">
        <v>5</v>
      </c>
      <c r="AD31" s="70">
        <v>5</v>
      </c>
      <c r="AE31" s="59">
        <v>5</v>
      </c>
      <c r="AF31" s="59">
        <v>5</v>
      </c>
      <c r="AG31" s="59">
        <v>5</v>
      </c>
      <c r="AH31" s="60">
        <v>5</v>
      </c>
    </row>
    <row r="32" spans="1:34" ht="14.25" customHeight="1">
      <c r="A32" s="64">
        <v>11</v>
      </c>
      <c r="B32" s="48">
        <v>4</v>
      </c>
      <c r="C32" s="30">
        <v>4</v>
      </c>
      <c r="D32" s="31">
        <v>4</v>
      </c>
      <c r="E32" s="67">
        <v>4</v>
      </c>
      <c r="F32" s="50">
        <v>3</v>
      </c>
      <c r="G32" s="50">
        <v>4</v>
      </c>
      <c r="H32" s="50">
        <v>4</v>
      </c>
      <c r="I32" s="51"/>
      <c r="J32" s="68">
        <v>4</v>
      </c>
      <c r="K32" s="53">
        <v>4</v>
      </c>
      <c r="L32" s="53">
        <v>4</v>
      </c>
      <c r="M32" s="53">
        <v>4</v>
      </c>
      <c r="N32" s="54"/>
      <c r="O32" s="69"/>
      <c r="P32" s="56"/>
      <c r="Q32" s="56"/>
      <c r="R32" s="56"/>
      <c r="S32" s="57"/>
      <c r="T32" s="70"/>
      <c r="U32" s="59"/>
      <c r="V32" s="59"/>
      <c r="W32" s="59"/>
      <c r="X32" s="60"/>
      <c r="Y32" s="75"/>
      <c r="Z32" s="62"/>
      <c r="AA32" s="62"/>
      <c r="AB32" s="62"/>
      <c r="AC32" s="63"/>
      <c r="AD32" s="70"/>
      <c r="AE32" s="59"/>
      <c r="AF32" s="59"/>
      <c r="AG32" s="59"/>
      <c r="AH32" s="60"/>
    </row>
    <row r="33" spans="1:34" ht="14.25" customHeight="1">
      <c r="A33" s="64">
        <v>12</v>
      </c>
      <c r="B33" s="30">
        <v>2</v>
      </c>
      <c r="C33" s="30">
        <v>4</v>
      </c>
      <c r="D33" s="31">
        <v>4</v>
      </c>
      <c r="E33" s="67">
        <v>5</v>
      </c>
      <c r="F33" s="50">
        <v>4</v>
      </c>
      <c r="G33" s="50">
        <v>4</v>
      </c>
      <c r="H33" s="50">
        <v>4</v>
      </c>
      <c r="I33" s="51">
        <v>3</v>
      </c>
      <c r="J33" s="68">
        <v>4</v>
      </c>
      <c r="K33" s="53">
        <v>4</v>
      </c>
      <c r="L33" s="53">
        <v>4</v>
      </c>
      <c r="M33" s="53">
        <v>4</v>
      </c>
      <c r="N33" s="54">
        <v>4</v>
      </c>
      <c r="O33" s="69">
        <v>4</v>
      </c>
      <c r="P33" s="56">
        <v>4</v>
      </c>
      <c r="Q33" s="56">
        <v>4</v>
      </c>
      <c r="R33" s="56">
        <v>4</v>
      </c>
      <c r="S33" s="57">
        <v>4</v>
      </c>
      <c r="T33" s="70">
        <v>4</v>
      </c>
      <c r="U33" s="59">
        <v>4</v>
      </c>
      <c r="V33" s="59">
        <v>4</v>
      </c>
      <c r="W33" s="59">
        <v>4</v>
      </c>
      <c r="X33" s="60">
        <v>4</v>
      </c>
      <c r="Y33" s="75"/>
      <c r="Z33" s="62"/>
      <c r="AA33" s="62"/>
      <c r="AB33" s="62"/>
      <c r="AC33" s="63"/>
      <c r="AD33" s="73"/>
      <c r="AE33" s="74"/>
      <c r="AF33" s="74"/>
      <c r="AG33" s="74"/>
      <c r="AH33" s="66"/>
    </row>
    <row r="34" spans="1:34" ht="14.25" customHeight="1">
      <c r="A34" s="64">
        <v>13</v>
      </c>
      <c r="B34" s="30">
        <v>3</v>
      </c>
      <c r="C34" s="30">
        <v>3</v>
      </c>
      <c r="D34" s="31">
        <v>4</v>
      </c>
      <c r="E34" s="67">
        <v>3</v>
      </c>
      <c r="F34" s="50">
        <v>3</v>
      </c>
      <c r="G34" s="50">
        <v>4</v>
      </c>
      <c r="H34" s="50">
        <v>3</v>
      </c>
      <c r="I34" s="51">
        <v>2</v>
      </c>
      <c r="J34" s="68">
        <v>3</v>
      </c>
      <c r="K34" s="53">
        <v>3</v>
      </c>
      <c r="L34" s="53">
        <v>4</v>
      </c>
      <c r="M34" s="53">
        <v>4</v>
      </c>
      <c r="N34" s="54">
        <v>2</v>
      </c>
      <c r="O34" s="69">
        <v>3</v>
      </c>
      <c r="P34" s="56">
        <v>3</v>
      </c>
      <c r="Q34" s="56">
        <v>4</v>
      </c>
      <c r="R34" s="56">
        <v>4</v>
      </c>
      <c r="S34" s="57">
        <v>3</v>
      </c>
      <c r="T34" s="70">
        <v>3</v>
      </c>
      <c r="U34" s="59">
        <v>4</v>
      </c>
      <c r="V34" s="59">
        <v>4</v>
      </c>
      <c r="W34" s="59">
        <v>4</v>
      </c>
      <c r="X34" s="60">
        <v>3</v>
      </c>
      <c r="Y34" s="75">
        <v>4</v>
      </c>
      <c r="Z34" s="62">
        <v>4</v>
      </c>
      <c r="AA34" s="62">
        <v>4</v>
      </c>
      <c r="AB34" s="62">
        <v>4</v>
      </c>
      <c r="AC34" s="63">
        <v>3</v>
      </c>
      <c r="AD34" s="70">
        <v>4</v>
      </c>
      <c r="AE34" s="59">
        <v>4</v>
      </c>
      <c r="AF34" s="59">
        <v>4</v>
      </c>
      <c r="AG34" s="59">
        <v>3</v>
      </c>
      <c r="AH34" s="60">
        <v>3</v>
      </c>
    </row>
    <row r="35" spans="1:34" ht="14.25" customHeight="1">
      <c r="A35" s="64">
        <v>14</v>
      </c>
      <c r="B35" s="48">
        <v>4</v>
      </c>
      <c r="C35" s="30">
        <v>4</v>
      </c>
      <c r="D35" s="31">
        <v>4</v>
      </c>
      <c r="E35" s="67">
        <v>4</v>
      </c>
      <c r="F35" s="50">
        <v>4</v>
      </c>
      <c r="G35" s="50">
        <v>4</v>
      </c>
      <c r="H35" s="50">
        <v>4</v>
      </c>
      <c r="I35" s="51">
        <v>4</v>
      </c>
      <c r="J35" s="68">
        <v>4</v>
      </c>
      <c r="K35" s="53">
        <v>4</v>
      </c>
      <c r="L35" s="53">
        <v>4</v>
      </c>
      <c r="M35" s="53">
        <v>4</v>
      </c>
      <c r="N35" s="54">
        <v>4</v>
      </c>
      <c r="O35" s="69">
        <v>5</v>
      </c>
      <c r="P35" s="56">
        <v>5</v>
      </c>
      <c r="Q35" s="56">
        <v>5</v>
      </c>
      <c r="R35" s="56">
        <v>5</v>
      </c>
      <c r="S35" s="57">
        <v>5</v>
      </c>
      <c r="T35" s="70"/>
      <c r="U35" s="59"/>
      <c r="V35" s="59"/>
      <c r="W35" s="59"/>
      <c r="X35" s="60"/>
      <c r="Y35" s="71"/>
      <c r="Z35" s="72"/>
      <c r="AA35" s="72"/>
      <c r="AB35" s="72"/>
      <c r="AC35" s="65"/>
      <c r="AD35" s="73"/>
      <c r="AE35" s="74"/>
      <c r="AF35" s="74"/>
      <c r="AG35" s="74"/>
      <c r="AH35" s="66"/>
    </row>
    <row r="36" spans="1:34" ht="14.25" customHeight="1">
      <c r="A36" s="64">
        <v>15</v>
      </c>
      <c r="B36" s="48">
        <v>5</v>
      </c>
      <c r="C36" s="30">
        <v>5</v>
      </c>
      <c r="D36" s="31">
        <v>5</v>
      </c>
      <c r="E36" s="67">
        <v>5</v>
      </c>
      <c r="F36" s="50">
        <v>5</v>
      </c>
      <c r="G36" s="50">
        <v>5</v>
      </c>
      <c r="H36" s="50">
        <v>5</v>
      </c>
      <c r="I36" s="51">
        <v>5</v>
      </c>
      <c r="J36" s="68">
        <v>5</v>
      </c>
      <c r="K36" s="53">
        <v>5</v>
      </c>
      <c r="L36" s="53">
        <v>5</v>
      </c>
      <c r="M36" s="53">
        <v>5</v>
      </c>
      <c r="N36" s="54"/>
      <c r="O36" s="69">
        <v>5</v>
      </c>
      <c r="P36" s="56">
        <v>5</v>
      </c>
      <c r="Q36" s="56">
        <v>5</v>
      </c>
      <c r="R36" s="56">
        <v>5</v>
      </c>
      <c r="S36" s="57">
        <v>5</v>
      </c>
      <c r="T36" s="70">
        <v>5</v>
      </c>
      <c r="U36" s="59">
        <v>5</v>
      </c>
      <c r="V36" s="59">
        <v>5</v>
      </c>
      <c r="W36" s="59">
        <v>5</v>
      </c>
      <c r="X36" s="60">
        <v>5</v>
      </c>
      <c r="Y36" s="75"/>
      <c r="Z36" s="62">
        <v>5</v>
      </c>
      <c r="AA36" s="62">
        <v>5</v>
      </c>
      <c r="AB36" s="62">
        <v>5</v>
      </c>
      <c r="AC36" s="63">
        <v>5</v>
      </c>
      <c r="AD36" s="70">
        <v>5</v>
      </c>
      <c r="AE36" s="59">
        <v>5</v>
      </c>
      <c r="AF36" s="59">
        <v>5</v>
      </c>
      <c r="AG36" s="59">
        <v>5</v>
      </c>
      <c r="AH36" s="60">
        <v>5</v>
      </c>
    </row>
    <row r="37" spans="1:34" ht="14.25" customHeight="1">
      <c r="A37" s="64">
        <v>16</v>
      </c>
      <c r="B37" s="48">
        <v>4</v>
      </c>
      <c r="C37" s="30">
        <v>4</v>
      </c>
      <c r="D37" s="31">
        <v>4</v>
      </c>
      <c r="E37" s="67">
        <v>4</v>
      </c>
      <c r="F37" s="50">
        <v>4</v>
      </c>
      <c r="G37" s="50">
        <v>4</v>
      </c>
      <c r="H37" s="50">
        <v>4</v>
      </c>
      <c r="I37" s="51">
        <v>4</v>
      </c>
      <c r="J37" s="68">
        <v>4</v>
      </c>
      <c r="K37" s="53">
        <v>4</v>
      </c>
      <c r="L37" s="53">
        <v>4</v>
      </c>
      <c r="M37" s="53">
        <v>4</v>
      </c>
      <c r="N37" s="54">
        <v>4</v>
      </c>
      <c r="O37" s="69">
        <v>4</v>
      </c>
      <c r="P37" s="56">
        <v>4</v>
      </c>
      <c r="Q37" s="56">
        <v>4</v>
      </c>
      <c r="R37" s="56">
        <v>4</v>
      </c>
      <c r="S37" s="57">
        <v>4</v>
      </c>
      <c r="T37" s="70">
        <v>4</v>
      </c>
      <c r="U37" s="59">
        <v>4</v>
      </c>
      <c r="V37" s="59">
        <v>4</v>
      </c>
      <c r="W37" s="59">
        <v>4</v>
      </c>
      <c r="X37" s="60">
        <v>4</v>
      </c>
      <c r="Y37" s="75">
        <v>4</v>
      </c>
      <c r="Z37" s="62">
        <v>4</v>
      </c>
      <c r="AA37" s="62">
        <v>4</v>
      </c>
      <c r="AB37" s="62"/>
      <c r="AC37" s="63">
        <v>4</v>
      </c>
      <c r="AD37" s="70">
        <v>4</v>
      </c>
      <c r="AE37" s="59">
        <v>4</v>
      </c>
      <c r="AF37" s="59">
        <v>4</v>
      </c>
      <c r="AG37" s="59">
        <v>4</v>
      </c>
      <c r="AH37" s="60">
        <v>4</v>
      </c>
    </row>
    <row r="38" spans="1:34" ht="14.25" customHeight="1">
      <c r="A38" s="64">
        <v>17</v>
      </c>
      <c r="B38" s="48">
        <v>5</v>
      </c>
      <c r="C38" s="30">
        <v>5</v>
      </c>
      <c r="D38" s="31">
        <v>5</v>
      </c>
      <c r="E38" s="67">
        <v>5</v>
      </c>
      <c r="F38" s="50">
        <v>5</v>
      </c>
      <c r="G38" s="50">
        <v>5</v>
      </c>
      <c r="H38" s="50">
        <v>5</v>
      </c>
      <c r="I38" s="51">
        <v>5</v>
      </c>
      <c r="J38" s="68">
        <v>5</v>
      </c>
      <c r="K38" s="53">
        <v>5</v>
      </c>
      <c r="L38" s="53">
        <v>5</v>
      </c>
      <c r="M38" s="53">
        <v>5</v>
      </c>
      <c r="N38" s="54">
        <v>5</v>
      </c>
      <c r="O38" s="69">
        <v>5</v>
      </c>
      <c r="P38" s="56">
        <v>5</v>
      </c>
      <c r="Q38" s="56">
        <v>5</v>
      </c>
      <c r="R38" s="56">
        <v>5</v>
      </c>
      <c r="S38" s="57">
        <v>5</v>
      </c>
      <c r="T38" s="70">
        <v>5</v>
      </c>
      <c r="U38" s="59">
        <v>5</v>
      </c>
      <c r="V38" s="59">
        <v>5</v>
      </c>
      <c r="W38" s="59">
        <v>5</v>
      </c>
      <c r="X38" s="60">
        <v>5</v>
      </c>
      <c r="Y38" s="75"/>
      <c r="Z38" s="72"/>
      <c r="AA38" s="72"/>
      <c r="AB38" s="72"/>
      <c r="AC38" s="65"/>
      <c r="AD38" s="70"/>
      <c r="AE38" s="59"/>
      <c r="AF38" s="59"/>
      <c r="AG38" s="59"/>
      <c r="AH38" s="60"/>
    </row>
    <row r="39" spans="1:34" ht="14.25" customHeight="1">
      <c r="A39" s="64">
        <v>18</v>
      </c>
      <c r="B39" s="48">
        <v>3</v>
      </c>
      <c r="C39" s="30">
        <v>2</v>
      </c>
      <c r="D39" s="31">
        <v>2</v>
      </c>
      <c r="E39" s="67">
        <v>4</v>
      </c>
      <c r="F39" s="50">
        <v>4</v>
      </c>
      <c r="G39" s="50">
        <v>4</v>
      </c>
      <c r="H39" s="50">
        <v>4</v>
      </c>
      <c r="I39" s="51">
        <v>4</v>
      </c>
      <c r="J39" s="68">
        <v>4</v>
      </c>
      <c r="K39" s="53">
        <v>4</v>
      </c>
      <c r="L39" s="53">
        <v>4</v>
      </c>
      <c r="M39" s="53">
        <v>4</v>
      </c>
      <c r="N39" s="54">
        <v>4</v>
      </c>
      <c r="O39" s="69">
        <v>4</v>
      </c>
      <c r="P39" s="56">
        <v>4</v>
      </c>
      <c r="Q39" s="56">
        <v>4</v>
      </c>
      <c r="R39" s="56">
        <v>4</v>
      </c>
      <c r="S39" s="57">
        <v>4</v>
      </c>
      <c r="T39" s="70">
        <v>4</v>
      </c>
      <c r="U39" s="59">
        <v>4</v>
      </c>
      <c r="V39" s="59">
        <v>4</v>
      </c>
      <c r="W39" s="59">
        <v>4</v>
      </c>
      <c r="X39" s="60">
        <v>4</v>
      </c>
      <c r="Y39" s="75">
        <v>4</v>
      </c>
      <c r="Z39" s="62">
        <v>4</v>
      </c>
      <c r="AA39" s="62">
        <v>4</v>
      </c>
      <c r="AB39" s="62">
        <v>4</v>
      </c>
      <c r="AC39" s="63">
        <v>4</v>
      </c>
      <c r="AD39" s="70"/>
      <c r="AE39" s="59">
        <v>4</v>
      </c>
      <c r="AF39" s="59">
        <v>4</v>
      </c>
      <c r="AG39" s="59">
        <v>4</v>
      </c>
      <c r="AH39" s="60">
        <v>4</v>
      </c>
    </row>
    <row r="40" spans="1:34" ht="14.25" customHeight="1">
      <c r="A40" s="64">
        <v>19</v>
      </c>
      <c r="B40" s="48">
        <v>3</v>
      </c>
      <c r="C40" s="30">
        <v>2</v>
      </c>
      <c r="D40" s="31">
        <v>1</v>
      </c>
      <c r="E40" s="67">
        <v>3</v>
      </c>
      <c r="F40" s="50">
        <v>3</v>
      </c>
      <c r="G40" s="50">
        <v>3</v>
      </c>
      <c r="H40" s="50">
        <v>3</v>
      </c>
      <c r="I40" s="51">
        <v>3</v>
      </c>
      <c r="J40" s="68">
        <v>3</v>
      </c>
      <c r="K40" s="53">
        <v>3</v>
      </c>
      <c r="L40" s="53">
        <v>3</v>
      </c>
      <c r="M40" s="53">
        <v>3</v>
      </c>
      <c r="N40" s="54">
        <v>3</v>
      </c>
      <c r="O40" s="69">
        <v>3</v>
      </c>
      <c r="P40" s="56">
        <v>3</v>
      </c>
      <c r="Q40" s="56">
        <v>3</v>
      </c>
      <c r="R40" s="56">
        <v>3</v>
      </c>
      <c r="S40" s="57">
        <v>3</v>
      </c>
      <c r="T40" s="70">
        <v>3</v>
      </c>
      <c r="U40" s="59">
        <v>3</v>
      </c>
      <c r="V40" s="59">
        <v>3</v>
      </c>
      <c r="W40" s="59">
        <v>3</v>
      </c>
      <c r="X40" s="60"/>
      <c r="Y40" s="75">
        <v>3</v>
      </c>
      <c r="Z40" s="62">
        <v>3</v>
      </c>
      <c r="AA40" s="62">
        <v>3</v>
      </c>
      <c r="AB40" s="62">
        <v>3</v>
      </c>
      <c r="AC40" s="63">
        <v>3</v>
      </c>
      <c r="AD40" s="70">
        <v>3</v>
      </c>
      <c r="AE40" s="59">
        <v>3</v>
      </c>
      <c r="AF40" s="59">
        <v>3</v>
      </c>
      <c r="AG40" s="59">
        <v>3</v>
      </c>
      <c r="AH40" s="60">
        <v>3</v>
      </c>
    </row>
    <row r="41" spans="1:34" ht="14.25" customHeight="1">
      <c r="A41" s="64">
        <v>20</v>
      </c>
      <c r="B41" s="48">
        <v>4</v>
      </c>
      <c r="C41" s="30">
        <v>4</v>
      </c>
      <c r="D41" s="31">
        <v>4</v>
      </c>
      <c r="E41" s="67">
        <v>4</v>
      </c>
      <c r="F41" s="50">
        <v>4</v>
      </c>
      <c r="G41" s="50">
        <v>4</v>
      </c>
      <c r="H41" s="50">
        <v>4</v>
      </c>
      <c r="I41" s="51">
        <v>4</v>
      </c>
      <c r="J41" s="68">
        <v>4</v>
      </c>
      <c r="K41" s="53">
        <v>4</v>
      </c>
      <c r="L41" s="53">
        <v>4</v>
      </c>
      <c r="M41" s="53">
        <v>4</v>
      </c>
      <c r="N41" s="54">
        <v>4</v>
      </c>
      <c r="O41" s="69">
        <v>4</v>
      </c>
      <c r="P41" s="56">
        <v>4</v>
      </c>
      <c r="Q41" s="56">
        <v>4</v>
      </c>
      <c r="R41" s="56">
        <v>4</v>
      </c>
      <c r="S41" s="57">
        <v>4</v>
      </c>
      <c r="T41" s="70"/>
      <c r="U41" s="59"/>
      <c r="V41" s="59"/>
      <c r="W41" s="59"/>
      <c r="X41" s="60"/>
      <c r="Y41" s="75"/>
      <c r="Z41" s="62"/>
      <c r="AA41" s="62"/>
      <c r="AB41" s="62"/>
      <c r="AC41" s="63"/>
      <c r="AD41" s="70"/>
      <c r="AE41" s="59"/>
      <c r="AF41" s="59"/>
      <c r="AG41" s="59"/>
      <c r="AH41" s="66"/>
    </row>
    <row r="42" spans="1:34" ht="14.25" customHeight="1">
      <c r="A42" s="64">
        <v>21</v>
      </c>
      <c r="B42" s="29">
        <v>5</v>
      </c>
      <c r="C42" s="30">
        <v>5</v>
      </c>
      <c r="D42" s="31">
        <v>5</v>
      </c>
      <c r="E42" s="32">
        <v>5</v>
      </c>
      <c r="F42" s="33">
        <v>5</v>
      </c>
      <c r="G42" s="33">
        <v>5</v>
      </c>
      <c r="H42" s="33">
        <v>5</v>
      </c>
      <c r="I42" s="34">
        <v>5</v>
      </c>
      <c r="J42" s="35">
        <v>5</v>
      </c>
      <c r="K42" s="36">
        <v>5</v>
      </c>
      <c r="L42" s="36">
        <v>5</v>
      </c>
      <c r="M42" s="36">
        <v>5</v>
      </c>
      <c r="N42" s="37"/>
      <c r="O42" s="38">
        <v>5</v>
      </c>
      <c r="P42" s="39">
        <v>5</v>
      </c>
      <c r="Q42" s="39">
        <v>5</v>
      </c>
      <c r="R42" s="39">
        <v>5</v>
      </c>
      <c r="S42" s="40"/>
      <c r="T42" s="41">
        <v>5</v>
      </c>
      <c r="U42" s="42">
        <v>5</v>
      </c>
      <c r="V42" s="42">
        <v>5</v>
      </c>
      <c r="W42" s="42">
        <v>5</v>
      </c>
      <c r="X42" s="43"/>
      <c r="Y42" s="44">
        <v>5</v>
      </c>
      <c r="Z42" s="45">
        <v>5</v>
      </c>
      <c r="AA42" s="45">
        <v>5</v>
      </c>
      <c r="AB42" s="45">
        <v>5</v>
      </c>
      <c r="AC42" s="46"/>
      <c r="AD42" s="41">
        <v>4</v>
      </c>
      <c r="AE42" s="42">
        <v>4</v>
      </c>
      <c r="AF42" s="42">
        <v>4</v>
      </c>
      <c r="AG42" s="42">
        <v>4</v>
      </c>
      <c r="AH42" s="43"/>
    </row>
    <row r="43" spans="1:34" ht="14.25" customHeight="1">
      <c r="A43" s="64">
        <v>22</v>
      </c>
      <c r="B43" s="48">
        <v>3</v>
      </c>
      <c r="C43" s="30">
        <v>4</v>
      </c>
      <c r="D43" s="31">
        <v>4</v>
      </c>
      <c r="E43" s="49">
        <v>4</v>
      </c>
      <c r="F43" s="50">
        <v>4</v>
      </c>
      <c r="G43" s="50">
        <v>4</v>
      </c>
      <c r="H43" s="50">
        <v>4</v>
      </c>
      <c r="I43" s="51">
        <v>4</v>
      </c>
      <c r="J43" s="52">
        <v>4</v>
      </c>
      <c r="K43" s="53">
        <v>4</v>
      </c>
      <c r="L43" s="53">
        <v>4</v>
      </c>
      <c r="M43" s="53">
        <v>4</v>
      </c>
      <c r="N43" s="54">
        <v>4</v>
      </c>
      <c r="O43" s="55">
        <v>4</v>
      </c>
      <c r="P43" s="56">
        <v>4</v>
      </c>
      <c r="Q43" s="56">
        <v>4</v>
      </c>
      <c r="R43" s="56">
        <v>4</v>
      </c>
      <c r="S43" s="57">
        <v>4</v>
      </c>
      <c r="T43" s="58"/>
      <c r="U43" s="59"/>
      <c r="V43" s="59"/>
      <c r="W43" s="59"/>
      <c r="X43" s="60"/>
      <c r="Y43" s="76"/>
      <c r="Z43" s="72"/>
      <c r="AA43" s="72"/>
      <c r="AB43" s="72"/>
      <c r="AC43" s="65"/>
      <c r="AD43" s="77"/>
      <c r="AE43" s="74"/>
      <c r="AF43" s="74"/>
      <c r="AG43" s="74"/>
      <c r="AH43" s="66"/>
    </row>
    <row r="44" spans="1:34" ht="14.25" customHeight="1">
      <c r="A44" s="64">
        <v>23</v>
      </c>
      <c r="B44" s="48">
        <v>2</v>
      </c>
      <c r="C44" s="30">
        <v>4</v>
      </c>
      <c r="D44" s="31">
        <v>3</v>
      </c>
      <c r="E44" s="49">
        <v>4</v>
      </c>
      <c r="F44" s="50">
        <v>4</v>
      </c>
      <c r="G44" s="50">
        <v>4</v>
      </c>
      <c r="H44" s="50">
        <v>3</v>
      </c>
      <c r="I44" s="51"/>
      <c r="J44" s="52">
        <v>4</v>
      </c>
      <c r="K44" s="53">
        <v>4</v>
      </c>
      <c r="L44" s="53">
        <v>4</v>
      </c>
      <c r="M44" s="53">
        <v>4</v>
      </c>
      <c r="N44" s="54"/>
      <c r="O44" s="55">
        <v>4</v>
      </c>
      <c r="P44" s="56">
        <v>4</v>
      </c>
      <c r="Q44" s="56">
        <v>4</v>
      </c>
      <c r="R44" s="56">
        <v>4</v>
      </c>
      <c r="S44" s="57"/>
      <c r="T44" s="58">
        <v>3</v>
      </c>
      <c r="U44" s="59">
        <v>3</v>
      </c>
      <c r="V44" s="59">
        <v>2</v>
      </c>
      <c r="W44" s="59">
        <v>3</v>
      </c>
      <c r="X44" s="60"/>
      <c r="Y44" s="61">
        <v>3</v>
      </c>
      <c r="Z44" s="62">
        <v>3</v>
      </c>
      <c r="AA44" s="62">
        <v>4</v>
      </c>
      <c r="AB44" s="62">
        <v>2</v>
      </c>
      <c r="AC44" s="63"/>
      <c r="AD44" s="58"/>
      <c r="AE44" s="59"/>
      <c r="AF44" s="59"/>
      <c r="AG44" s="59"/>
      <c r="AH44" s="60"/>
    </row>
    <row r="45" spans="1:34" ht="14.25" customHeight="1">
      <c r="A45" s="64">
        <v>24</v>
      </c>
      <c r="B45" s="48">
        <v>3</v>
      </c>
      <c r="C45" s="30">
        <v>5</v>
      </c>
      <c r="D45" s="31">
        <v>5</v>
      </c>
      <c r="E45" s="49">
        <v>5</v>
      </c>
      <c r="F45" s="50">
        <v>5</v>
      </c>
      <c r="G45" s="50">
        <v>5</v>
      </c>
      <c r="H45" s="50">
        <v>5</v>
      </c>
      <c r="I45" s="51"/>
      <c r="J45" s="52">
        <v>5</v>
      </c>
      <c r="K45" s="53">
        <v>5</v>
      </c>
      <c r="L45" s="53">
        <v>5</v>
      </c>
      <c r="M45" s="53">
        <v>5</v>
      </c>
      <c r="N45" s="54"/>
      <c r="O45" s="55">
        <v>5</v>
      </c>
      <c r="P45" s="56">
        <v>5</v>
      </c>
      <c r="Q45" s="56">
        <v>5</v>
      </c>
      <c r="R45" s="56">
        <v>5</v>
      </c>
      <c r="S45" s="57"/>
      <c r="T45" s="58">
        <v>5</v>
      </c>
      <c r="U45" s="59">
        <v>5</v>
      </c>
      <c r="V45" s="59">
        <v>5</v>
      </c>
      <c r="W45" s="59">
        <v>5</v>
      </c>
      <c r="X45" s="60"/>
      <c r="Y45" s="61">
        <v>5</v>
      </c>
      <c r="Z45" s="62">
        <v>5</v>
      </c>
      <c r="AA45" s="62">
        <v>5</v>
      </c>
      <c r="AB45" s="62">
        <v>5</v>
      </c>
      <c r="AC45" s="63"/>
      <c r="AD45" s="58">
        <v>5</v>
      </c>
      <c r="AE45" s="59">
        <v>5</v>
      </c>
      <c r="AF45" s="59">
        <v>5</v>
      </c>
      <c r="AG45" s="59">
        <v>5</v>
      </c>
      <c r="AH45" s="60"/>
    </row>
    <row r="46" spans="1:34" ht="14.25" customHeight="1">
      <c r="A46" s="64">
        <v>25</v>
      </c>
      <c r="B46" s="48">
        <v>3</v>
      </c>
      <c r="C46" s="30">
        <v>4</v>
      </c>
      <c r="D46" s="31">
        <v>5</v>
      </c>
      <c r="E46" s="49">
        <v>4</v>
      </c>
      <c r="F46" s="50">
        <v>4</v>
      </c>
      <c r="G46" s="50">
        <v>5</v>
      </c>
      <c r="H46" s="50">
        <v>4</v>
      </c>
      <c r="I46" s="51">
        <v>5</v>
      </c>
      <c r="J46" s="52">
        <v>4</v>
      </c>
      <c r="K46" s="53">
        <v>4</v>
      </c>
      <c r="L46" s="53">
        <v>5</v>
      </c>
      <c r="M46" s="53">
        <v>5</v>
      </c>
      <c r="N46" s="54">
        <v>5</v>
      </c>
      <c r="O46" s="55">
        <v>4</v>
      </c>
      <c r="P46" s="56">
        <v>4</v>
      </c>
      <c r="Q46" s="56">
        <v>5</v>
      </c>
      <c r="R46" s="56">
        <v>4</v>
      </c>
      <c r="S46" s="57">
        <v>4</v>
      </c>
      <c r="T46" s="58">
        <v>4</v>
      </c>
      <c r="U46" s="59">
        <v>5</v>
      </c>
      <c r="V46" s="59">
        <v>5</v>
      </c>
      <c r="W46" s="59">
        <v>5</v>
      </c>
      <c r="X46" s="60">
        <v>5</v>
      </c>
      <c r="Y46" s="61">
        <v>4</v>
      </c>
      <c r="Z46" s="62">
        <v>5</v>
      </c>
      <c r="AA46" s="62">
        <v>5</v>
      </c>
      <c r="AB46" s="62">
        <v>5</v>
      </c>
      <c r="AC46" s="63">
        <v>5</v>
      </c>
      <c r="AD46" s="58"/>
      <c r="AE46" s="59"/>
      <c r="AF46" s="59"/>
      <c r="AG46" s="59"/>
      <c r="AH46" s="66"/>
    </row>
    <row r="47" spans="1:34" ht="14.25" customHeight="1">
      <c r="A47" s="64">
        <v>26</v>
      </c>
      <c r="B47" s="48">
        <v>3</v>
      </c>
      <c r="C47" s="30">
        <v>4</v>
      </c>
      <c r="D47" s="31">
        <v>4</v>
      </c>
      <c r="E47" s="49">
        <v>4</v>
      </c>
      <c r="F47" s="50">
        <v>4</v>
      </c>
      <c r="G47" s="50">
        <v>4</v>
      </c>
      <c r="H47" s="50">
        <v>4</v>
      </c>
      <c r="I47" s="51">
        <v>4</v>
      </c>
      <c r="J47" s="52">
        <v>4</v>
      </c>
      <c r="K47" s="53">
        <v>4</v>
      </c>
      <c r="L47" s="53">
        <v>4</v>
      </c>
      <c r="M47" s="53">
        <v>4</v>
      </c>
      <c r="N47" s="54">
        <v>4</v>
      </c>
      <c r="O47" s="55">
        <v>4</v>
      </c>
      <c r="P47" s="56">
        <v>4</v>
      </c>
      <c r="Q47" s="56">
        <v>4</v>
      </c>
      <c r="R47" s="56">
        <v>4</v>
      </c>
      <c r="S47" s="57">
        <v>4</v>
      </c>
      <c r="T47" s="58">
        <v>4</v>
      </c>
      <c r="U47" s="59">
        <v>4</v>
      </c>
      <c r="V47" s="59">
        <v>4</v>
      </c>
      <c r="W47" s="59">
        <v>4</v>
      </c>
      <c r="X47" s="60"/>
      <c r="Y47" s="61">
        <v>4</v>
      </c>
      <c r="Z47" s="62">
        <v>4</v>
      </c>
      <c r="AA47" s="62">
        <v>4</v>
      </c>
      <c r="AB47" s="62">
        <v>4</v>
      </c>
      <c r="AC47" s="63">
        <v>4</v>
      </c>
      <c r="AD47" s="58">
        <v>4</v>
      </c>
      <c r="AE47" s="59">
        <v>4</v>
      </c>
      <c r="AF47" s="59">
        <v>4</v>
      </c>
      <c r="AG47" s="59">
        <v>4</v>
      </c>
      <c r="AH47" s="60">
        <v>4</v>
      </c>
    </row>
    <row r="48" spans="1:34" ht="14.25" customHeight="1">
      <c r="A48" s="64">
        <v>27</v>
      </c>
      <c r="B48" s="48">
        <v>4</v>
      </c>
      <c r="C48" s="30">
        <v>3</v>
      </c>
      <c r="D48" s="31">
        <v>5</v>
      </c>
      <c r="E48" s="67">
        <v>3</v>
      </c>
      <c r="F48" s="50">
        <v>3</v>
      </c>
      <c r="G48" s="50">
        <v>4</v>
      </c>
      <c r="H48" s="50">
        <v>4</v>
      </c>
      <c r="I48" s="51">
        <v>4</v>
      </c>
      <c r="J48" s="68">
        <v>4</v>
      </c>
      <c r="K48" s="53">
        <v>4</v>
      </c>
      <c r="L48" s="53">
        <v>4</v>
      </c>
      <c r="M48" s="53">
        <v>4</v>
      </c>
      <c r="N48" s="54">
        <v>4</v>
      </c>
      <c r="O48" s="69">
        <v>4</v>
      </c>
      <c r="P48" s="56">
        <v>4</v>
      </c>
      <c r="Q48" s="56">
        <v>4</v>
      </c>
      <c r="R48" s="56">
        <v>4</v>
      </c>
      <c r="S48" s="57">
        <v>4</v>
      </c>
      <c r="T48" s="70">
        <v>4</v>
      </c>
      <c r="U48" s="59">
        <v>4</v>
      </c>
      <c r="V48" s="59">
        <v>4</v>
      </c>
      <c r="W48" s="59">
        <v>4</v>
      </c>
      <c r="X48" s="60">
        <v>4</v>
      </c>
      <c r="Y48" s="75"/>
      <c r="Z48" s="62"/>
      <c r="AA48" s="62"/>
      <c r="AB48" s="62"/>
      <c r="AC48" s="65"/>
      <c r="AD48" s="73"/>
      <c r="AE48" s="74"/>
      <c r="AF48" s="74"/>
      <c r="AG48" s="74"/>
      <c r="AH48" s="66"/>
    </row>
    <row r="49" spans="1:34" ht="14.25" customHeight="1">
      <c r="A49" s="64">
        <v>28</v>
      </c>
      <c r="B49" s="48">
        <v>4</v>
      </c>
      <c r="C49" s="30">
        <v>5</v>
      </c>
      <c r="D49" s="31">
        <v>5</v>
      </c>
      <c r="E49" s="67">
        <v>4</v>
      </c>
      <c r="F49" s="50">
        <v>4</v>
      </c>
      <c r="G49" s="50">
        <v>3</v>
      </c>
      <c r="H49" s="50">
        <v>4</v>
      </c>
      <c r="I49" s="51"/>
      <c r="J49" s="68">
        <v>4</v>
      </c>
      <c r="K49" s="53">
        <v>4</v>
      </c>
      <c r="L49" s="53">
        <v>4</v>
      </c>
      <c r="M49" s="53">
        <v>4</v>
      </c>
      <c r="N49" s="54"/>
      <c r="O49" s="69"/>
      <c r="P49" s="56"/>
      <c r="Q49" s="56"/>
      <c r="R49" s="56"/>
      <c r="S49" s="57"/>
      <c r="T49" s="70"/>
      <c r="U49" s="59"/>
      <c r="V49" s="59"/>
      <c r="W49" s="59"/>
      <c r="X49" s="60"/>
      <c r="Y49" s="75"/>
      <c r="Z49" s="62"/>
      <c r="AA49" s="62"/>
      <c r="AB49" s="62"/>
      <c r="AC49" s="63"/>
      <c r="AD49" s="70"/>
      <c r="AE49" s="59"/>
      <c r="AF49" s="59"/>
      <c r="AG49" s="59"/>
      <c r="AH49" s="60"/>
    </row>
    <row r="50" spans="1:34" ht="14.25" customHeight="1">
      <c r="A50" s="64">
        <v>29</v>
      </c>
      <c r="B50" s="48">
        <v>4</v>
      </c>
      <c r="C50" s="30">
        <v>5</v>
      </c>
      <c r="D50" s="31">
        <v>5</v>
      </c>
      <c r="E50" s="67">
        <v>4</v>
      </c>
      <c r="F50" s="50">
        <v>4</v>
      </c>
      <c r="G50" s="50">
        <v>3</v>
      </c>
      <c r="H50" s="50">
        <v>4</v>
      </c>
      <c r="I50" s="51"/>
      <c r="J50" s="68">
        <v>4</v>
      </c>
      <c r="K50" s="53">
        <v>4</v>
      </c>
      <c r="L50" s="53">
        <v>4</v>
      </c>
      <c r="M50" s="53">
        <v>4</v>
      </c>
      <c r="N50" s="54"/>
      <c r="O50" s="69">
        <v>4</v>
      </c>
      <c r="P50" s="56">
        <v>4</v>
      </c>
      <c r="Q50" s="56">
        <v>4</v>
      </c>
      <c r="R50" s="56">
        <v>4</v>
      </c>
      <c r="S50" s="57"/>
      <c r="T50" s="70">
        <v>4</v>
      </c>
      <c r="U50" s="59">
        <v>4</v>
      </c>
      <c r="V50" s="59">
        <v>4</v>
      </c>
      <c r="W50" s="59">
        <v>4</v>
      </c>
      <c r="X50" s="60"/>
      <c r="Y50" s="75">
        <v>4</v>
      </c>
      <c r="Z50" s="62">
        <v>4</v>
      </c>
      <c r="AA50" s="62">
        <v>4</v>
      </c>
      <c r="AB50" s="62">
        <v>4</v>
      </c>
      <c r="AC50" s="63"/>
      <c r="AD50" s="70">
        <v>4</v>
      </c>
      <c r="AE50" s="59">
        <v>4</v>
      </c>
      <c r="AF50" s="59">
        <v>4</v>
      </c>
      <c r="AG50" s="59">
        <v>4</v>
      </c>
      <c r="AH50" s="66"/>
    </row>
    <row r="51" spans="1:34" ht="14.25" customHeight="1">
      <c r="A51" s="64">
        <v>30</v>
      </c>
      <c r="B51" s="48">
        <v>5</v>
      </c>
      <c r="C51" s="30">
        <v>5</v>
      </c>
      <c r="D51" s="31">
        <v>5</v>
      </c>
      <c r="E51" s="67">
        <v>5</v>
      </c>
      <c r="F51" s="50">
        <v>5</v>
      </c>
      <c r="G51" s="50">
        <v>5</v>
      </c>
      <c r="H51" s="50">
        <v>5</v>
      </c>
      <c r="I51" s="51">
        <v>5</v>
      </c>
      <c r="J51" s="68">
        <v>5</v>
      </c>
      <c r="K51" s="53">
        <v>5</v>
      </c>
      <c r="L51" s="53">
        <v>5</v>
      </c>
      <c r="M51" s="53">
        <v>5</v>
      </c>
      <c r="N51" s="54">
        <v>5</v>
      </c>
      <c r="O51" s="69">
        <v>5</v>
      </c>
      <c r="P51" s="56">
        <v>5</v>
      </c>
      <c r="Q51" s="56">
        <v>5</v>
      </c>
      <c r="R51" s="56">
        <v>5</v>
      </c>
      <c r="S51" s="57">
        <v>5</v>
      </c>
      <c r="T51" s="70"/>
      <c r="U51" s="59"/>
      <c r="V51" s="59"/>
      <c r="W51" s="59"/>
      <c r="X51" s="66"/>
      <c r="Y51" s="71"/>
      <c r="Z51" s="72"/>
      <c r="AA51" s="72"/>
      <c r="AB51" s="72"/>
      <c r="AC51" s="65"/>
      <c r="AD51" s="73"/>
      <c r="AE51" s="74"/>
      <c r="AF51" s="74"/>
      <c r="AG51" s="74"/>
      <c r="AH51" s="66"/>
    </row>
    <row r="52" spans="1:34" ht="14.25" customHeight="1">
      <c r="A52" s="64">
        <v>31</v>
      </c>
      <c r="B52" s="48">
        <v>5</v>
      </c>
      <c r="C52" s="30">
        <v>4</v>
      </c>
      <c r="D52" s="31">
        <v>5</v>
      </c>
      <c r="E52" s="67">
        <v>5</v>
      </c>
      <c r="F52" s="50">
        <v>5</v>
      </c>
      <c r="G52" s="50">
        <v>5</v>
      </c>
      <c r="H52" s="50">
        <v>5</v>
      </c>
      <c r="I52" s="51">
        <v>5</v>
      </c>
      <c r="J52" s="68">
        <v>5</v>
      </c>
      <c r="K52" s="53">
        <v>5</v>
      </c>
      <c r="L52" s="53">
        <v>5</v>
      </c>
      <c r="M52" s="53">
        <v>5</v>
      </c>
      <c r="N52" s="54">
        <v>5</v>
      </c>
      <c r="O52" s="69">
        <v>5</v>
      </c>
      <c r="P52" s="56">
        <v>5</v>
      </c>
      <c r="Q52" s="56">
        <v>5</v>
      </c>
      <c r="R52" s="56">
        <v>5</v>
      </c>
      <c r="S52" s="57">
        <v>5</v>
      </c>
      <c r="T52" s="70"/>
      <c r="U52" s="59"/>
      <c r="V52" s="59"/>
      <c r="W52" s="59"/>
      <c r="X52" s="60"/>
      <c r="Y52" s="71"/>
      <c r="Z52" s="72"/>
      <c r="AA52" s="72"/>
      <c r="AB52" s="72"/>
      <c r="AC52" s="65"/>
      <c r="AD52" s="73"/>
      <c r="AE52" s="74"/>
      <c r="AF52" s="74"/>
      <c r="AG52" s="74"/>
      <c r="AH52" s="66"/>
    </row>
    <row r="53" spans="1:34" ht="14.25" customHeight="1">
      <c r="A53" s="64">
        <v>32</v>
      </c>
      <c r="B53" s="48"/>
      <c r="C53" s="30"/>
      <c r="D53" s="31"/>
      <c r="E53" s="67">
        <v>5</v>
      </c>
      <c r="F53" s="50">
        <v>5</v>
      </c>
      <c r="G53" s="50">
        <v>5</v>
      </c>
      <c r="H53" s="50">
        <v>5</v>
      </c>
      <c r="I53" s="51">
        <v>5</v>
      </c>
      <c r="J53" s="68">
        <v>5</v>
      </c>
      <c r="K53" s="53">
        <v>5</v>
      </c>
      <c r="L53" s="53">
        <v>5</v>
      </c>
      <c r="M53" s="53">
        <v>5</v>
      </c>
      <c r="N53" s="54">
        <v>5</v>
      </c>
      <c r="O53" s="69">
        <v>5</v>
      </c>
      <c r="P53" s="56">
        <v>5</v>
      </c>
      <c r="Q53" s="56">
        <v>5</v>
      </c>
      <c r="R53" s="56">
        <v>5</v>
      </c>
      <c r="S53" s="57">
        <v>5</v>
      </c>
      <c r="T53" s="70"/>
      <c r="U53" s="59"/>
      <c r="V53" s="59"/>
      <c r="W53" s="59"/>
      <c r="X53" s="60"/>
      <c r="Y53" s="75"/>
      <c r="Z53" s="62"/>
      <c r="AA53" s="62"/>
      <c r="AB53" s="62"/>
      <c r="AC53" s="63"/>
      <c r="AD53" s="70"/>
      <c r="AE53" s="59"/>
      <c r="AF53" s="59"/>
      <c r="AG53" s="59"/>
      <c r="AH53" s="66"/>
    </row>
    <row r="54" spans="1:34" ht="14.25" customHeight="1">
      <c r="A54" s="64">
        <v>33</v>
      </c>
      <c r="B54" s="48">
        <v>3</v>
      </c>
      <c r="C54" s="30">
        <v>4</v>
      </c>
      <c r="D54" s="31">
        <v>5</v>
      </c>
      <c r="E54" s="67">
        <v>4</v>
      </c>
      <c r="F54" s="50">
        <v>3</v>
      </c>
      <c r="G54" s="50">
        <v>4</v>
      </c>
      <c r="H54" s="50">
        <v>4</v>
      </c>
      <c r="I54" s="51">
        <v>4</v>
      </c>
      <c r="J54" s="68">
        <v>4</v>
      </c>
      <c r="K54" s="53">
        <v>4</v>
      </c>
      <c r="L54" s="53">
        <v>4</v>
      </c>
      <c r="M54" s="53">
        <v>4</v>
      </c>
      <c r="N54" s="54">
        <v>4</v>
      </c>
      <c r="O54" s="69"/>
      <c r="P54" s="56"/>
      <c r="Q54" s="56"/>
      <c r="R54" s="56"/>
      <c r="S54" s="57"/>
      <c r="T54" s="70"/>
      <c r="U54" s="59"/>
      <c r="V54" s="59"/>
      <c r="W54" s="59"/>
      <c r="X54" s="60"/>
      <c r="Y54" s="75"/>
      <c r="Z54" s="62"/>
      <c r="AA54" s="62"/>
      <c r="AB54" s="62"/>
      <c r="AC54" s="65"/>
      <c r="AD54" s="73"/>
      <c r="AE54" s="74"/>
      <c r="AF54" s="74"/>
      <c r="AG54" s="74"/>
      <c r="AH54" s="66"/>
    </row>
    <row r="55" spans="1:34" ht="14.25" customHeight="1">
      <c r="A55" s="64">
        <v>34</v>
      </c>
      <c r="B55" s="48">
        <v>3</v>
      </c>
      <c r="C55" s="30">
        <v>3</v>
      </c>
      <c r="D55" s="31">
        <v>3</v>
      </c>
      <c r="E55" s="67">
        <v>3</v>
      </c>
      <c r="F55" s="50">
        <v>3</v>
      </c>
      <c r="G55" s="50">
        <v>3</v>
      </c>
      <c r="H55" s="50">
        <v>3</v>
      </c>
      <c r="I55" s="51">
        <v>3</v>
      </c>
      <c r="J55" s="68">
        <v>3</v>
      </c>
      <c r="K55" s="53">
        <v>3</v>
      </c>
      <c r="L55" s="53">
        <v>3</v>
      </c>
      <c r="M55" s="53">
        <v>3</v>
      </c>
      <c r="N55" s="54">
        <v>3</v>
      </c>
      <c r="O55" s="69">
        <v>3</v>
      </c>
      <c r="P55" s="56">
        <v>3</v>
      </c>
      <c r="Q55" s="56">
        <v>3</v>
      </c>
      <c r="R55" s="56">
        <v>3</v>
      </c>
      <c r="S55" s="57">
        <v>3</v>
      </c>
      <c r="T55" s="70">
        <v>5</v>
      </c>
      <c r="U55" s="59">
        <v>5</v>
      </c>
      <c r="V55" s="59">
        <v>5</v>
      </c>
      <c r="W55" s="59">
        <v>5</v>
      </c>
      <c r="X55" s="60">
        <v>5</v>
      </c>
      <c r="Y55" s="75">
        <v>5</v>
      </c>
      <c r="Z55" s="62">
        <v>5</v>
      </c>
      <c r="AA55" s="62">
        <v>5</v>
      </c>
      <c r="AB55" s="62">
        <v>5</v>
      </c>
      <c r="AC55" s="63">
        <v>5</v>
      </c>
      <c r="AD55" s="70">
        <v>4</v>
      </c>
      <c r="AE55" s="59">
        <v>4</v>
      </c>
      <c r="AF55" s="59">
        <v>4</v>
      </c>
      <c r="AG55" s="59">
        <v>4</v>
      </c>
      <c r="AH55" s="60">
        <v>4</v>
      </c>
    </row>
    <row r="56" spans="1:34" ht="14.25" customHeight="1">
      <c r="A56" s="64">
        <v>35</v>
      </c>
      <c r="B56" s="48">
        <v>3</v>
      </c>
      <c r="C56" s="30">
        <v>4</v>
      </c>
      <c r="D56" s="31">
        <v>5</v>
      </c>
      <c r="E56" s="67">
        <v>3</v>
      </c>
      <c r="F56" s="50">
        <v>3</v>
      </c>
      <c r="G56" s="50">
        <v>3</v>
      </c>
      <c r="H56" s="50">
        <v>3</v>
      </c>
      <c r="I56" s="51">
        <v>3</v>
      </c>
      <c r="J56" s="68">
        <v>4</v>
      </c>
      <c r="K56" s="53">
        <v>4</v>
      </c>
      <c r="L56" s="53">
        <v>4</v>
      </c>
      <c r="M56" s="53">
        <v>4</v>
      </c>
      <c r="N56" s="54">
        <v>4</v>
      </c>
      <c r="O56" s="69">
        <v>4</v>
      </c>
      <c r="P56" s="56">
        <v>4</v>
      </c>
      <c r="Q56" s="56">
        <v>4</v>
      </c>
      <c r="R56" s="56">
        <v>4</v>
      </c>
      <c r="S56" s="57">
        <v>4</v>
      </c>
      <c r="T56" s="70">
        <v>4</v>
      </c>
      <c r="U56" s="59">
        <v>3</v>
      </c>
      <c r="V56" s="59">
        <v>4</v>
      </c>
      <c r="W56" s="59">
        <v>3</v>
      </c>
      <c r="X56" s="60">
        <v>4</v>
      </c>
      <c r="Y56" s="75">
        <v>3</v>
      </c>
      <c r="Z56" s="62">
        <v>3</v>
      </c>
      <c r="AA56" s="62">
        <v>3</v>
      </c>
      <c r="AB56" s="62">
        <v>3</v>
      </c>
      <c r="AC56" s="63">
        <v>3</v>
      </c>
      <c r="AD56" s="70">
        <v>3</v>
      </c>
      <c r="AE56" s="59">
        <v>3</v>
      </c>
      <c r="AF56" s="59">
        <v>3</v>
      </c>
      <c r="AG56" s="59">
        <v>3</v>
      </c>
      <c r="AH56" s="60">
        <v>3</v>
      </c>
    </row>
    <row r="57" spans="1:34" ht="14.25" customHeight="1">
      <c r="A57" s="64">
        <v>36</v>
      </c>
      <c r="B57" s="48"/>
      <c r="C57" s="30"/>
      <c r="D57" s="31"/>
      <c r="E57" s="67">
        <v>4</v>
      </c>
      <c r="F57" s="50">
        <v>4</v>
      </c>
      <c r="G57" s="50">
        <v>4</v>
      </c>
      <c r="H57" s="50">
        <v>4</v>
      </c>
      <c r="I57" s="51">
        <v>4</v>
      </c>
      <c r="J57" s="68">
        <v>4</v>
      </c>
      <c r="K57" s="53">
        <v>4</v>
      </c>
      <c r="L57" s="53">
        <v>4</v>
      </c>
      <c r="M57" s="53">
        <v>4</v>
      </c>
      <c r="N57" s="54">
        <v>4</v>
      </c>
      <c r="O57" s="69">
        <v>4</v>
      </c>
      <c r="P57" s="56">
        <v>4</v>
      </c>
      <c r="Q57" s="56">
        <v>4</v>
      </c>
      <c r="R57" s="56">
        <v>4</v>
      </c>
      <c r="S57" s="57">
        <v>4</v>
      </c>
      <c r="T57" s="70">
        <v>4</v>
      </c>
      <c r="U57" s="59"/>
      <c r="V57" s="59">
        <v>4</v>
      </c>
      <c r="W57" s="59">
        <v>4</v>
      </c>
      <c r="X57" s="60">
        <v>4</v>
      </c>
      <c r="Y57" s="75">
        <v>4</v>
      </c>
      <c r="Z57" s="62">
        <v>4</v>
      </c>
      <c r="AA57" s="62">
        <v>4</v>
      </c>
      <c r="AB57" s="62">
        <v>4</v>
      </c>
      <c r="AC57" s="63">
        <v>4</v>
      </c>
      <c r="AD57" s="70">
        <v>4</v>
      </c>
      <c r="AE57" s="59">
        <v>4</v>
      </c>
      <c r="AF57" s="59">
        <v>4</v>
      </c>
      <c r="AG57" s="59">
        <v>4</v>
      </c>
      <c r="AH57" s="60">
        <v>4</v>
      </c>
    </row>
    <row r="58" spans="1:34" ht="14.25" customHeight="1">
      <c r="A58" s="64">
        <v>37</v>
      </c>
      <c r="B58" s="48">
        <v>5</v>
      </c>
      <c r="C58" s="30">
        <v>5</v>
      </c>
      <c r="D58" s="31">
        <v>5</v>
      </c>
      <c r="E58" s="78">
        <v>4</v>
      </c>
      <c r="F58" s="79">
        <v>4</v>
      </c>
      <c r="G58" s="79">
        <v>4</v>
      </c>
      <c r="H58" s="79">
        <v>4</v>
      </c>
      <c r="I58" s="80">
        <v>4</v>
      </c>
      <c r="J58" s="67">
        <v>4</v>
      </c>
      <c r="K58" s="50">
        <v>4</v>
      </c>
      <c r="L58" s="50">
        <v>4</v>
      </c>
      <c r="M58" s="50">
        <v>4</v>
      </c>
      <c r="N58" s="51">
        <v>4</v>
      </c>
      <c r="O58" s="81">
        <v>4</v>
      </c>
      <c r="P58" s="82">
        <v>3</v>
      </c>
      <c r="Q58" s="82">
        <v>4</v>
      </c>
      <c r="R58" s="82">
        <v>4</v>
      </c>
      <c r="S58" s="83">
        <v>4</v>
      </c>
      <c r="T58" s="84"/>
      <c r="U58" s="85"/>
      <c r="V58" s="85"/>
      <c r="W58" s="85"/>
      <c r="X58" s="86"/>
      <c r="Y58" s="87"/>
      <c r="Z58" s="88"/>
      <c r="AA58" s="88"/>
      <c r="AB58" s="88"/>
      <c r="AC58" s="89"/>
      <c r="AD58" s="84"/>
      <c r="AE58" s="85"/>
      <c r="AF58" s="85"/>
      <c r="AG58" s="85"/>
      <c r="AH58" s="86"/>
    </row>
    <row r="59" spans="1:34" ht="14.25" customHeight="1">
      <c r="A59" s="64">
        <v>38</v>
      </c>
      <c r="B59" s="48">
        <v>5</v>
      </c>
      <c r="C59" s="30">
        <v>5</v>
      </c>
      <c r="D59" s="31">
        <v>5</v>
      </c>
      <c r="E59" s="78">
        <v>5</v>
      </c>
      <c r="F59" s="79">
        <v>5</v>
      </c>
      <c r="G59" s="79">
        <v>5</v>
      </c>
      <c r="H59" s="79">
        <v>5</v>
      </c>
      <c r="I59" s="80">
        <v>5</v>
      </c>
      <c r="J59" s="67">
        <v>5</v>
      </c>
      <c r="K59" s="50">
        <v>5</v>
      </c>
      <c r="L59" s="50">
        <v>5</v>
      </c>
      <c r="M59" s="50">
        <v>5</v>
      </c>
      <c r="N59" s="51">
        <v>5</v>
      </c>
      <c r="O59" s="81">
        <v>5</v>
      </c>
      <c r="P59" s="82">
        <v>5</v>
      </c>
      <c r="Q59" s="82">
        <v>5</v>
      </c>
      <c r="R59" s="82">
        <v>5</v>
      </c>
      <c r="S59" s="83">
        <v>5</v>
      </c>
      <c r="T59" s="84"/>
      <c r="U59" s="85"/>
      <c r="V59" s="85"/>
      <c r="W59" s="85"/>
      <c r="X59" s="86"/>
      <c r="Y59" s="87"/>
      <c r="Z59" s="88"/>
      <c r="AA59" s="88"/>
      <c r="AB59" s="88"/>
      <c r="AC59" s="89"/>
      <c r="AD59" s="84"/>
      <c r="AE59" s="85"/>
      <c r="AF59" s="85"/>
      <c r="AG59" s="85"/>
      <c r="AH59" s="86"/>
    </row>
    <row r="60" spans="1:34" ht="14.25" customHeight="1">
      <c r="A60" s="64">
        <v>39</v>
      </c>
      <c r="B60" s="90"/>
      <c r="C60" s="91"/>
      <c r="D60" s="92"/>
      <c r="E60" s="78">
        <v>5</v>
      </c>
      <c r="F60" s="79">
        <v>5</v>
      </c>
      <c r="G60" s="79">
        <v>5</v>
      </c>
      <c r="H60" s="79">
        <v>5</v>
      </c>
      <c r="I60" s="80">
        <v>5</v>
      </c>
      <c r="J60" s="67">
        <v>5</v>
      </c>
      <c r="K60" s="50">
        <v>5</v>
      </c>
      <c r="L60" s="50">
        <v>5</v>
      </c>
      <c r="M60" s="50">
        <v>5</v>
      </c>
      <c r="N60" s="51">
        <v>5</v>
      </c>
      <c r="O60" s="81">
        <v>5</v>
      </c>
      <c r="P60" s="82">
        <v>5</v>
      </c>
      <c r="Q60" s="82">
        <v>5</v>
      </c>
      <c r="R60" s="82">
        <v>5</v>
      </c>
      <c r="S60" s="83">
        <v>5</v>
      </c>
      <c r="T60" s="84"/>
      <c r="U60" s="85"/>
      <c r="V60" s="85"/>
      <c r="W60" s="85"/>
      <c r="X60" s="86"/>
      <c r="Y60" s="87"/>
      <c r="Z60" s="88"/>
      <c r="AA60" s="88"/>
      <c r="AB60" s="88"/>
      <c r="AC60" s="89"/>
      <c r="AD60" s="84"/>
      <c r="AE60" s="85"/>
      <c r="AF60" s="85"/>
      <c r="AG60" s="85"/>
      <c r="AH60" s="86"/>
    </row>
    <row r="61" spans="1:34" ht="14.25" customHeight="1">
      <c r="A61" s="64">
        <v>40</v>
      </c>
      <c r="B61" s="48">
        <v>3</v>
      </c>
      <c r="C61" s="30">
        <v>4</v>
      </c>
      <c r="D61" s="31">
        <v>5</v>
      </c>
      <c r="E61" s="78">
        <v>4</v>
      </c>
      <c r="F61" s="79">
        <v>4</v>
      </c>
      <c r="G61" s="79">
        <v>4</v>
      </c>
      <c r="H61" s="93"/>
      <c r="I61" s="94"/>
      <c r="J61" s="67">
        <v>4</v>
      </c>
      <c r="K61" s="50">
        <v>4</v>
      </c>
      <c r="L61" s="50">
        <v>4</v>
      </c>
      <c r="M61" s="95"/>
      <c r="N61" s="96"/>
      <c r="O61" s="81">
        <v>4</v>
      </c>
      <c r="P61" s="82">
        <v>4</v>
      </c>
      <c r="Q61" s="82">
        <v>4</v>
      </c>
      <c r="R61" s="97"/>
      <c r="S61" s="98"/>
      <c r="T61" s="68">
        <v>4</v>
      </c>
      <c r="U61" s="53">
        <v>4</v>
      </c>
      <c r="V61" s="53">
        <v>4</v>
      </c>
      <c r="W61" s="85"/>
      <c r="X61" s="86"/>
      <c r="Y61" s="87"/>
      <c r="Z61" s="88"/>
      <c r="AA61" s="88"/>
      <c r="AB61" s="88"/>
      <c r="AC61" s="89"/>
      <c r="AD61" s="84"/>
      <c r="AE61" s="85"/>
      <c r="AF61" s="85"/>
      <c r="AG61" s="85"/>
      <c r="AH61" s="86"/>
    </row>
    <row r="62" spans="1:34" ht="15.75" customHeight="1"/>
    <row r="63" spans="1:34" ht="15.75" customHeight="1"/>
    <row r="64" spans="1:3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</sheetData>
  <mergeCells count="14">
    <mergeCell ref="A3:AC3"/>
    <mergeCell ref="A4:E4"/>
    <mergeCell ref="A2:AC2"/>
    <mergeCell ref="A1:D1"/>
    <mergeCell ref="J20:N20"/>
    <mergeCell ref="E19:AC19"/>
    <mergeCell ref="Y20:AC20"/>
    <mergeCell ref="O20:S20"/>
    <mergeCell ref="T20:X20"/>
    <mergeCell ref="AD20:AH20"/>
    <mergeCell ref="E20:I20"/>
    <mergeCell ref="A19:A20"/>
    <mergeCell ref="B19:D20"/>
    <mergeCell ref="A9:M9"/>
  </mergeCells>
  <dataValidations count="1">
    <dataValidation type="decimal" allowBlank="1" showInputMessage="1" showErrorMessage="1" prompt=" - " sqref="B22:AH61">
      <formula1>1</formula1>
      <formula2>5</formula2>
    </dataValidation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workbookViewId="0">
      <selection activeCell="B7" sqref="B7:B8"/>
    </sheetView>
  </sheetViews>
  <sheetFormatPr baseColWidth="10" defaultColWidth="14.42578125" defaultRowHeight="15" customHeight="1"/>
  <cols>
    <col min="1" max="1" width="13.5703125" customWidth="1"/>
    <col min="2" max="2" width="12.5703125" customWidth="1"/>
    <col min="3" max="3" width="15.42578125" customWidth="1"/>
    <col min="4" max="4" width="13.5703125" customWidth="1"/>
    <col min="5" max="5" width="12.28515625" customWidth="1"/>
    <col min="6" max="6" width="12.85546875" customWidth="1"/>
    <col min="7" max="26" width="8" customWidth="1"/>
  </cols>
  <sheetData>
    <row r="1" spans="1:15">
      <c r="A1" s="158" t="str">
        <f>Sistematización!A1</f>
        <v>SECRETARÍA DISTRITAL DE SALUD BOGOTÁ D.C.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5">
      <c r="A2" s="158" t="str">
        <f>Sistematización!A2</f>
        <v>DIRECCIÓN DE EPIDEMIOLOGÍA ANÁLISIS Y POLÍTICA DE LA SALUD COLECTIVA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5">
      <c r="A3" s="158" t="str">
        <f>Sistematización!A3</f>
        <v>SUBDIRECCIÓN DE VIGILANCIA EN SALUD PÚBLICA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1:15">
      <c r="A4" s="158" t="str">
        <f>Sistematización!A4</f>
        <v>GRUPO ANÁLISIS DE SITUACIÓN DE SALUD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>
      <c r="A5" s="158" t="str">
        <f>Sistematización!A5</f>
        <v>Sistematización Comité de Vigilancia Epidemiológico Distrital-2019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</row>
    <row r="6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3" t="str">
        <f>Sistematización!A6</f>
        <v>FECHA</v>
      </c>
      <c r="B7" s="159">
        <v>43616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A8" s="3" t="str">
        <f>Sistematización!A7</f>
        <v>LUGAR</v>
      </c>
      <c r="B8" s="160" t="s">
        <v>41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.75" customHeight="1" thickBot="1"/>
    <row r="10" spans="1:15" ht="15.75" customHeight="1">
      <c r="A10" s="146" t="s">
        <v>32</v>
      </c>
      <c r="B10" s="145" t="s">
        <v>33</v>
      </c>
      <c r="C10" s="127"/>
      <c r="D10" s="127"/>
      <c r="E10" s="130"/>
    </row>
    <row r="11" spans="1:15" ht="57.75" customHeight="1">
      <c r="A11" s="147"/>
      <c r="B11" s="99" t="s">
        <v>34</v>
      </c>
      <c r="C11" s="100" t="s">
        <v>23</v>
      </c>
      <c r="D11" s="100" t="s">
        <v>24</v>
      </c>
      <c r="E11" s="100" t="s">
        <v>25</v>
      </c>
    </row>
    <row r="12" spans="1:15">
      <c r="A12" s="101" t="s">
        <v>35</v>
      </c>
      <c r="B12" s="102">
        <v>5</v>
      </c>
      <c r="C12" s="103">
        <f>COUNTIF(Sistematización!B22:B61,5)</f>
        <v>8</v>
      </c>
      <c r="D12" s="103">
        <f>COUNTIF(Sistematización!C22:C61,5)</f>
        <v>10</v>
      </c>
      <c r="E12" s="103">
        <f>COUNTIF(Sistematización!D22:D61,5)</f>
        <v>17</v>
      </c>
    </row>
    <row r="13" spans="1:15">
      <c r="A13" s="104" t="s">
        <v>36</v>
      </c>
      <c r="B13" s="105">
        <v>4</v>
      </c>
      <c r="C13" s="103">
        <f>COUNTIF(Sistematización!B22:B61,4)</f>
        <v>12</v>
      </c>
      <c r="D13" s="103">
        <f>COUNTIF(Sistematización!C22:C61,4)</f>
        <v>19</v>
      </c>
      <c r="E13" s="103">
        <f>COUNTIF(Sistematización!D22:D61,4)</f>
        <v>13</v>
      </c>
    </row>
    <row r="14" spans="1:15">
      <c r="A14" s="104" t="s">
        <v>37</v>
      </c>
      <c r="B14" s="105">
        <v>3</v>
      </c>
      <c r="C14" s="103">
        <f>COUNTIF(Sistematización!B22:B61,3)</f>
        <v>12</v>
      </c>
      <c r="D14" s="103">
        <f>COUNTIF(Sistematización!C22:C61,3)</f>
        <v>4</v>
      </c>
      <c r="E14" s="103">
        <f>COUNTIF(Sistematización!D22:D61,3)</f>
        <v>3</v>
      </c>
    </row>
    <row r="15" spans="1:15">
      <c r="A15" s="104" t="s">
        <v>38</v>
      </c>
      <c r="B15" s="105">
        <v>2</v>
      </c>
      <c r="C15" s="103">
        <f>COUNTIF(Sistematización!B22:B61,2)</f>
        <v>3</v>
      </c>
      <c r="D15" s="103">
        <f>COUNTIF(Sistematización!C22:C61,2)</f>
        <v>3</v>
      </c>
      <c r="E15" s="103">
        <f>COUNTIF(Sistematización!D22:D61,2)</f>
        <v>1</v>
      </c>
    </row>
    <row r="16" spans="1:15" ht="15.75" customHeight="1">
      <c r="A16" s="106" t="s">
        <v>39</v>
      </c>
      <c r="B16" s="107">
        <v>1</v>
      </c>
      <c r="C16" s="103">
        <f>COUNTIF(Sistematización!B22:B61,1)</f>
        <v>0</v>
      </c>
      <c r="D16" s="103">
        <f>COUNTIF(Sistematización!C22:C61,1)</f>
        <v>0</v>
      </c>
      <c r="E16" s="103">
        <f>COUNTIF(Sistematización!D22:D61,1)</f>
        <v>1</v>
      </c>
    </row>
    <row r="17" spans="1:8">
      <c r="C17" s="108">
        <f t="shared" ref="C17:E17" si="0">SUM(C12:C16)</f>
        <v>35</v>
      </c>
      <c r="D17" s="108">
        <f t="shared" si="0"/>
        <v>36</v>
      </c>
      <c r="E17" s="108">
        <f t="shared" si="0"/>
        <v>35</v>
      </c>
    </row>
    <row r="18" spans="1:8">
      <c r="C18" s="109">
        <f t="shared" ref="C18:C21" si="1">C12/27*100</f>
        <v>29.629629629629626</v>
      </c>
      <c r="D18" s="109">
        <f t="shared" ref="D18:D21" si="2">D12/25*100</f>
        <v>40</v>
      </c>
      <c r="E18" s="109">
        <f t="shared" ref="E18:E21" si="3">E12/24*100</f>
        <v>70.833333333333343</v>
      </c>
    </row>
    <row r="19" spans="1:8">
      <c r="C19" s="109">
        <f t="shared" si="1"/>
        <v>44.444444444444443</v>
      </c>
      <c r="D19" s="109">
        <f t="shared" si="2"/>
        <v>76</v>
      </c>
      <c r="E19" s="109">
        <f t="shared" si="3"/>
        <v>54.166666666666664</v>
      </c>
    </row>
    <row r="20" spans="1:8">
      <c r="C20" s="109">
        <f t="shared" si="1"/>
        <v>44.444444444444443</v>
      </c>
      <c r="D20" s="109">
        <f t="shared" si="2"/>
        <v>16</v>
      </c>
      <c r="E20" s="109">
        <f t="shared" si="3"/>
        <v>12.5</v>
      </c>
    </row>
    <row r="21" spans="1:8" ht="15.75" customHeight="1">
      <c r="C21" s="109">
        <f t="shared" si="1"/>
        <v>11.111111111111111</v>
      </c>
      <c r="D21" s="109">
        <f t="shared" si="2"/>
        <v>12</v>
      </c>
      <c r="E21" s="109">
        <f t="shared" si="3"/>
        <v>4.1666666666666661</v>
      </c>
    </row>
    <row r="22" spans="1:8" ht="15.75" customHeight="1"/>
    <row r="23" spans="1:8" ht="15.75" customHeight="1"/>
    <row r="24" spans="1:8" ht="15.75" customHeight="1"/>
    <row r="25" spans="1:8" ht="27.75" customHeight="1">
      <c r="A25" s="154" t="s">
        <v>32</v>
      </c>
      <c r="B25" s="153" t="str">
        <f>Sistematización!E20</f>
        <v>TEMA 1</v>
      </c>
      <c r="C25" s="127"/>
      <c r="D25" s="127"/>
      <c r="E25" s="127"/>
      <c r="F25" s="127"/>
      <c r="G25" s="130"/>
    </row>
    <row r="26" spans="1:8" ht="72" customHeight="1">
      <c r="A26" s="147"/>
      <c r="B26" s="110" t="s">
        <v>34</v>
      </c>
      <c r="C26" s="110" t="s">
        <v>26</v>
      </c>
      <c r="D26" s="110" t="s">
        <v>27</v>
      </c>
      <c r="E26" s="110" t="s">
        <v>28</v>
      </c>
      <c r="F26" s="110" t="s">
        <v>29</v>
      </c>
      <c r="G26" s="110" t="s">
        <v>30</v>
      </c>
    </row>
    <row r="27" spans="1:8" ht="15.75" customHeight="1">
      <c r="A27" s="111" t="s">
        <v>35</v>
      </c>
      <c r="B27" s="111">
        <v>5</v>
      </c>
      <c r="C27" s="111">
        <f>COUNTIF(Sistematización!E22:E61,5)</f>
        <v>12</v>
      </c>
      <c r="D27" s="111">
        <f>COUNTIF(Sistematización!F22:F61,5)</f>
        <v>10</v>
      </c>
      <c r="E27" s="111">
        <f>COUNTIF(Sistematización!G22:G61,5)</f>
        <v>11</v>
      </c>
      <c r="F27" s="111">
        <f>COUNTIF(Sistematización!H22:H61,5)</f>
        <v>10</v>
      </c>
      <c r="G27" s="111">
        <f>COUNTIF(Sistematización!I22:I61,5)</f>
        <v>11</v>
      </c>
      <c r="H27">
        <v>34</v>
      </c>
    </row>
    <row r="28" spans="1:8" ht="15.75" customHeight="1">
      <c r="A28" s="112" t="s">
        <v>36</v>
      </c>
      <c r="B28" s="112">
        <v>4</v>
      </c>
      <c r="C28" s="111">
        <f>COUNTIF(Sistematización!E22:E61,4)</f>
        <v>21</v>
      </c>
      <c r="D28" s="111">
        <f>COUNTIF(Sistematización!F22:F61,4)</f>
        <v>21</v>
      </c>
      <c r="E28" s="111">
        <f>COUNTIF(Sistematización!G22:G61,4)</f>
        <v>22</v>
      </c>
      <c r="F28" s="111">
        <f>COUNTIF(Sistematización!H22:H61,4)</f>
        <v>23</v>
      </c>
      <c r="G28" s="111">
        <f>COUNTIF(Sistematización!I22:I61,4)</f>
        <v>15</v>
      </c>
      <c r="H28">
        <v>57</v>
      </c>
    </row>
    <row r="29" spans="1:8" ht="15.75" customHeight="1">
      <c r="A29" s="112" t="s">
        <v>37</v>
      </c>
      <c r="B29" s="112">
        <v>3</v>
      </c>
      <c r="C29" s="111">
        <f>COUNTIF(Sistematización!E22:E61,3)</f>
        <v>7</v>
      </c>
      <c r="D29" s="111">
        <f>COUNTIF(Sistematización!F22:F61,3)</f>
        <v>9</v>
      </c>
      <c r="E29" s="111">
        <f>COUNTIF(Sistematización!G22:G61,3)</f>
        <v>7</v>
      </c>
      <c r="F29" s="111">
        <f>COUNTIF(Sistematización!H22:H61,3)</f>
        <v>6</v>
      </c>
      <c r="G29" s="111">
        <f>COUNTIF(Sistematización!I22:I61,3)</f>
        <v>5</v>
      </c>
      <c r="H29">
        <v>4</v>
      </c>
    </row>
    <row r="30" spans="1:8" ht="15.75" customHeight="1">
      <c r="A30" s="112" t="s">
        <v>38</v>
      </c>
      <c r="B30" s="112">
        <v>2</v>
      </c>
      <c r="C30" s="111">
        <f>COUNTIF(Sistematización!E22:E61,2)</f>
        <v>0</v>
      </c>
      <c r="D30" s="111">
        <f>COUNTIF(Sistematización!F22:F61,2)</f>
        <v>0</v>
      </c>
      <c r="E30" s="111">
        <f>COUNTIF(Sistematización!G22:G61,2)</f>
        <v>0</v>
      </c>
      <c r="F30" s="111">
        <f>COUNTIF(Sistematización!H22:H61,2)</f>
        <v>0</v>
      </c>
      <c r="G30" s="111">
        <f>COUNTIF(Sistematización!I22:I61,2)</f>
        <v>1</v>
      </c>
      <c r="H30">
        <v>1</v>
      </c>
    </row>
    <row r="31" spans="1:8" ht="15.75" customHeight="1">
      <c r="A31" s="112" t="s">
        <v>39</v>
      </c>
      <c r="B31" s="112">
        <v>1</v>
      </c>
      <c r="C31" s="111">
        <f>COUNTIF(Sistematización!E22:E61,1)</f>
        <v>0</v>
      </c>
      <c r="D31" s="111">
        <f>COUNTIF(Sistematización!F22:F61,1)</f>
        <v>0</v>
      </c>
      <c r="E31" s="111">
        <f>COUNTIF(Sistematización!G22:G61,1)</f>
        <v>0</v>
      </c>
      <c r="F31" s="111">
        <f>COUNTIF(Sistematización!H22:H61,1)</f>
        <v>0</v>
      </c>
      <c r="G31" s="111">
        <f>COUNTIF(Sistematización!I22:I61,1)</f>
        <v>0</v>
      </c>
    </row>
    <row r="32" spans="1:8" ht="15.75" customHeight="1">
      <c r="C32">
        <f t="shared" ref="C32:G32" si="4">SUM(C27:C31)</f>
        <v>40</v>
      </c>
      <c r="D32">
        <f t="shared" si="4"/>
        <v>40</v>
      </c>
      <c r="E32">
        <f t="shared" si="4"/>
        <v>40</v>
      </c>
      <c r="F32">
        <f t="shared" si="4"/>
        <v>39</v>
      </c>
      <c r="G32">
        <f t="shared" si="4"/>
        <v>32</v>
      </c>
      <c r="H32">
        <v>96</v>
      </c>
    </row>
    <row r="33" spans="1:8" ht="15.75" customHeight="1">
      <c r="C33" s="113">
        <f t="shared" ref="C33:C37" si="5">C27/32*100</f>
        <v>37.5</v>
      </c>
      <c r="D33" s="113">
        <f t="shared" ref="D33:F33" si="6">D27/31*100</f>
        <v>32.258064516129032</v>
      </c>
      <c r="E33" s="113">
        <f t="shared" si="6"/>
        <v>35.483870967741936</v>
      </c>
      <c r="F33" s="113">
        <f t="shared" si="6"/>
        <v>32.258064516129032</v>
      </c>
      <c r="G33" s="113">
        <f t="shared" ref="G33:G37" si="7">G27/27*100</f>
        <v>40.74074074074074</v>
      </c>
      <c r="H33">
        <f>H27*100/H32</f>
        <v>35.416666666666664</v>
      </c>
    </row>
    <row r="34" spans="1:8" ht="15.75" customHeight="1">
      <c r="C34" s="113">
        <f t="shared" si="5"/>
        <v>65.625</v>
      </c>
      <c r="D34" s="113">
        <f t="shared" ref="D34:F34" si="8">D28/31*100</f>
        <v>67.741935483870961</v>
      </c>
      <c r="E34" s="113">
        <f t="shared" si="8"/>
        <v>70.967741935483872</v>
      </c>
      <c r="F34" s="113">
        <f t="shared" si="8"/>
        <v>74.193548387096769</v>
      </c>
      <c r="G34" s="113">
        <f t="shared" si="7"/>
        <v>55.555555555555557</v>
      </c>
      <c r="H34">
        <f>H28*100/H32</f>
        <v>59.375</v>
      </c>
    </row>
    <row r="35" spans="1:8" ht="15.75" customHeight="1">
      <c r="C35" s="113">
        <f t="shared" si="5"/>
        <v>21.875</v>
      </c>
      <c r="D35" s="113">
        <f t="shared" ref="D35:F35" si="9">D29/31*100</f>
        <v>29.032258064516132</v>
      </c>
      <c r="E35" s="113">
        <f t="shared" si="9"/>
        <v>22.58064516129032</v>
      </c>
      <c r="F35" s="113">
        <f t="shared" si="9"/>
        <v>19.35483870967742</v>
      </c>
      <c r="G35" s="113">
        <f t="shared" si="7"/>
        <v>18.518518518518519</v>
      </c>
      <c r="H35">
        <f>H29*100/H32</f>
        <v>4.166666666666667</v>
      </c>
    </row>
    <row r="36" spans="1:8" ht="15.75" customHeight="1">
      <c r="C36" s="113">
        <f t="shared" si="5"/>
        <v>0</v>
      </c>
      <c r="D36" s="113">
        <f t="shared" ref="D36:F36" si="10">D30/31*100</f>
        <v>0</v>
      </c>
      <c r="E36" s="113">
        <f t="shared" si="10"/>
        <v>0</v>
      </c>
      <c r="F36" s="113">
        <f t="shared" si="10"/>
        <v>0</v>
      </c>
      <c r="G36" s="113">
        <f t="shared" si="7"/>
        <v>3.7037037037037033</v>
      </c>
      <c r="H36">
        <f>H30*100/H32</f>
        <v>1.0416666666666667</v>
      </c>
    </row>
    <row r="37" spans="1:8" ht="15.75" customHeight="1">
      <c r="C37" s="113">
        <f t="shared" si="5"/>
        <v>0</v>
      </c>
      <c r="D37" s="113">
        <f t="shared" ref="D37:F37" si="11">D31/31*100</f>
        <v>0</v>
      </c>
      <c r="E37" s="113">
        <f t="shared" si="11"/>
        <v>0</v>
      </c>
      <c r="F37" s="113">
        <f t="shared" si="11"/>
        <v>0</v>
      </c>
      <c r="G37" s="113">
        <f t="shared" si="7"/>
        <v>0</v>
      </c>
    </row>
    <row r="38" spans="1:8" ht="15.75" customHeight="1"/>
    <row r="39" spans="1:8" ht="34.5" customHeight="1">
      <c r="A39" s="156" t="s">
        <v>32</v>
      </c>
      <c r="B39" s="155" t="str">
        <f>Sistematización!J20</f>
        <v>TEMA 2</v>
      </c>
      <c r="C39" s="127"/>
      <c r="D39" s="127"/>
      <c r="E39" s="127"/>
      <c r="F39" s="127"/>
      <c r="G39" s="130"/>
    </row>
    <row r="40" spans="1:8" ht="72" customHeight="1">
      <c r="A40" s="147"/>
      <c r="B40" s="114" t="s">
        <v>34</v>
      </c>
      <c r="C40" s="114" t="s">
        <v>26</v>
      </c>
      <c r="D40" s="114" t="s">
        <v>27</v>
      </c>
      <c r="E40" s="114" t="s">
        <v>28</v>
      </c>
      <c r="F40" s="114" t="s">
        <v>29</v>
      </c>
      <c r="G40" s="114" t="s">
        <v>30</v>
      </c>
    </row>
    <row r="41" spans="1:8" ht="15.75" customHeight="1">
      <c r="A41" s="115" t="s">
        <v>35</v>
      </c>
      <c r="B41" s="115">
        <v>5</v>
      </c>
      <c r="C41" s="115">
        <f>COUNTIF(Sistematización!J22:J61,5)</f>
        <v>10</v>
      </c>
      <c r="D41" s="115">
        <f>COUNTIF(Sistematización!K22:K61,5)</f>
        <v>10</v>
      </c>
      <c r="E41" s="115">
        <f>COUNTIF(Sistematización!L22:L61,5)</f>
        <v>12</v>
      </c>
      <c r="F41" s="115">
        <f>COUNTIF(Sistematización!M22:M61,5)</f>
        <v>11</v>
      </c>
      <c r="G41" s="115">
        <f>COUNTIF(Sistematización!N22:N61,5)</f>
        <v>8</v>
      </c>
      <c r="H41">
        <f t="shared" ref="H41:H45" si="12">SUM(C41:G41)</f>
        <v>51</v>
      </c>
    </row>
    <row r="42" spans="1:8" ht="15.75" customHeight="1">
      <c r="A42" s="116" t="s">
        <v>36</v>
      </c>
      <c r="B42" s="116">
        <v>4</v>
      </c>
      <c r="C42" s="115">
        <f>COUNTIF(Sistematización!J22:J61,4)</f>
        <v>27</v>
      </c>
      <c r="D42" s="115">
        <f>COUNTIF(Sistematización!K22:K61,4)</f>
        <v>26</v>
      </c>
      <c r="E42" s="115">
        <f>COUNTIF(Sistematización!L22:L61,4)</f>
        <v>26</v>
      </c>
      <c r="F42" s="115">
        <f>COUNTIF(Sistematización!M22:M61,4)</f>
        <v>26</v>
      </c>
      <c r="G42" s="115">
        <f>COUNTIF(Sistematización!N22:N61,4)</f>
        <v>19</v>
      </c>
      <c r="H42">
        <f t="shared" si="12"/>
        <v>124</v>
      </c>
    </row>
    <row r="43" spans="1:8" ht="15.75" customHeight="1">
      <c r="A43" s="116" t="s">
        <v>37</v>
      </c>
      <c r="B43" s="116">
        <v>3</v>
      </c>
      <c r="C43" s="115">
        <f>COUNTIF(Sistematización!J22:J61,3)</f>
        <v>3</v>
      </c>
      <c r="D43" s="115">
        <f>COUNTIF(Sistematización!K22:K61,3)</f>
        <v>4</v>
      </c>
      <c r="E43" s="115">
        <f>COUNTIF(Sistematización!L22:L61,3)</f>
        <v>2</v>
      </c>
      <c r="F43" s="115">
        <f>COUNTIF(Sistematización!M22:M61,3)</f>
        <v>2</v>
      </c>
      <c r="G43" s="115">
        <f>COUNTIF(Sistematización!N22:N61,3)</f>
        <v>2</v>
      </c>
      <c r="H43">
        <f t="shared" si="12"/>
        <v>13</v>
      </c>
    </row>
    <row r="44" spans="1:8" ht="15.75" customHeight="1">
      <c r="A44" s="116" t="s">
        <v>38</v>
      </c>
      <c r="B44" s="116">
        <v>2</v>
      </c>
      <c r="C44" s="115">
        <f>COUNTIF(Sistematización!J22:J61,2)</f>
        <v>0</v>
      </c>
      <c r="D44" s="115">
        <f>COUNTIF(Sistematización!K22:K61,2)</f>
        <v>0</v>
      </c>
      <c r="E44" s="115">
        <f>COUNTIF(Sistematización!L22:L61,2)</f>
        <v>0</v>
      </c>
      <c r="F44" s="115">
        <f>COUNTIF(Sistematización!M22:M61,2)</f>
        <v>0</v>
      </c>
      <c r="G44" s="115">
        <f>COUNTIF(Sistematización!N22:N61,2)</f>
        <v>1</v>
      </c>
      <c r="H44">
        <f t="shared" si="12"/>
        <v>1</v>
      </c>
    </row>
    <row r="45" spans="1:8" ht="15.75" customHeight="1">
      <c r="A45" s="116" t="s">
        <v>39</v>
      </c>
      <c r="B45" s="116">
        <v>1</v>
      </c>
      <c r="C45" s="115">
        <f>COUNTIF(Sistematización!J22:J61,1)</f>
        <v>0</v>
      </c>
      <c r="D45" s="115">
        <f>COUNTIF(Sistematización!K22:K61,1)</f>
        <v>0</v>
      </c>
      <c r="E45" s="115">
        <f>COUNTIF(Sistematización!L22:L61,1)</f>
        <v>0</v>
      </c>
      <c r="F45" s="115">
        <f>COUNTIF(Sistematización!M22:M61,1)</f>
        <v>0</v>
      </c>
      <c r="G45" s="115">
        <f>COUNTIF(Sistematización!N22:N61,1)</f>
        <v>0</v>
      </c>
      <c r="H45">
        <f t="shared" si="12"/>
        <v>0</v>
      </c>
    </row>
    <row r="46" spans="1:8" ht="15.75" customHeight="1">
      <c r="C46">
        <f t="shared" ref="C46:G46" si="13">SUM(C41:C45)</f>
        <v>40</v>
      </c>
      <c r="D46">
        <f t="shared" si="13"/>
        <v>40</v>
      </c>
      <c r="E46">
        <f t="shared" si="13"/>
        <v>40</v>
      </c>
      <c r="F46">
        <f t="shared" si="13"/>
        <v>39</v>
      </c>
      <c r="G46">
        <f t="shared" si="13"/>
        <v>30</v>
      </c>
    </row>
    <row r="47" spans="1:8" ht="15.75" customHeight="1">
      <c r="C47" s="113">
        <f t="shared" ref="C47:E47" si="14">C41/30*100</f>
        <v>33.333333333333329</v>
      </c>
      <c r="D47" s="113">
        <f t="shared" si="14"/>
        <v>33.333333333333329</v>
      </c>
      <c r="E47" s="113">
        <f t="shared" si="14"/>
        <v>40</v>
      </c>
      <c r="F47" s="113">
        <f t="shared" ref="F47:G47" si="15">F41/28*100</f>
        <v>39.285714285714285</v>
      </c>
      <c r="G47" s="113">
        <f t="shared" si="15"/>
        <v>28.571428571428569</v>
      </c>
      <c r="H47">
        <v>98</v>
      </c>
    </row>
    <row r="48" spans="1:8" ht="15.75" customHeight="1">
      <c r="C48" s="113">
        <f t="shared" ref="C48:E48" si="16">C42/30*100</f>
        <v>90</v>
      </c>
      <c r="D48" s="113">
        <f t="shared" si="16"/>
        <v>86.666666666666671</v>
      </c>
      <c r="E48" s="113">
        <f t="shared" si="16"/>
        <v>86.666666666666671</v>
      </c>
      <c r="F48" s="113">
        <f t="shared" ref="F48:G48" si="17">F42/28*100</f>
        <v>92.857142857142861</v>
      </c>
      <c r="G48" s="113">
        <f t="shared" si="17"/>
        <v>67.857142857142861</v>
      </c>
      <c r="H48">
        <f>H41*100/H47</f>
        <v>52.04081632653061</v>
      </c>
    </row>
    <row r="49" spans="1:8" ht="15.75" customHeight="1">
      <c r="C49" s="113">
        <f t="shared" ref="C49:E49" si="18">C43/30*100</f>
        <v>10</v>
      </c>
      <c r="D49" s="113">
        <f t="shared" si="18"/>
        <v>13.333333333333334</v>
      </c>
      <c r="E49" s="113">
        <f t="shared" si="18"/>
        <v>6.666666666666667</v>
      </c>
      <c r="F49" s="113">
        <f t="shared" ref="F49:G49" si="19">F43/28*100</f>
        <v>7.1428571428571423</v>
      </c>
      <c r="G49" s="113">
        <f t="shared" si="19"/>
        <v>7.1428571428571423</v>
      </c>
      <c r="H49">
        <f>H42*100/H47</f>
        <v>126.53061224489795</v>
      </c>
    </row>
    <row r="50" spans="1:8" ht="15.75" customHeight="1">
      <c r="C50" s="113">
        <f t="shared" ref="C50:E50" si="20">C44/30*100</f>
        <v>0</v>
      </c>
      <c r="D50" s="113">
        <f t="shared" si="20"/>
        <v>0</v>
      </c>
      <c r="E50" s="113">
        <f t="shared" si="20"/>
        <v>0</v>
      </c>
      <c r="F50" s="113">
        <f t="shared" ref="F50:G50" si="21">F44/28*100</f>
        <v>0</v>
      </c>
      <c r="G50" s="113">
        <f t="shared" si="21"/>
        <v>3.5714285714285712</v>
      </c>
      <c r="H50">
        <f>H43*100/H47</f>
        <v>13.26530612244898</v>
      </c>
    </row>
    <row r="51" spans="1:8" ht="15.75" customHeight="1">
      <c r="C51" s="113">
        <f t="shared" ref="C51:E51" si="22">C45/30*100</f>
        <v>0</v>
      </c>
      <c r="D51" s="113">
        <f t="shared" si="22"/>
        <v>0</v>
      </c>
      <c r="E51" s="113">
        <f t="shared" si="22"/>
        <v>0</v>
      </c>
      <c r="F51" s="113">
        <f t="shared" ref="F51:G51" si="23">F45/28*100</f>
        <v>0</v>
      </c>
      <c r="G51" s="113">
        <f t="shared" si="23"/>
        <v>0</v>
      </c>
      <c r="H51">
        <f>H44*100/H47</f>
        <v>1.0204081632653061</v>
      </c>
    </row>
    <row r="52" spans="1:8" ht="15.75" customHeight="1"/>
    <row r="53" spans="1:8" ht="32.25" customHeight="1">
      <c r="A53" s="152" t="s">
        <v>32</v>
      </c>
      <c r="B53" s="148" t="str">
        <f>Sistematización!O20</f>
        <v>TEMA 3</v>
      </c>
      <c r="C53" s="127"/>
      <c r="D53" s="127"/>
      <c r="E53" s="127"/>
      <c r="F53" s="127"/>
      <c r="G53" s="130"/>
    </row>
    <row r="54" spans="1:8" ht="72" customHeight="1">
      <c r="A54" s="147"/>
      <c r="B54" s="117" t="s">
        <v>34</v>
      </c>
      <c r="C54" s="117" t="s">
        <v>26</v>
      </c>
      <c r="D54" s="117" t="s">
        <v>27</v>
      </c>
      <c r="E54" s="117" t="s">
        <v>28</v>
      </c>
      <c r="F54" s="117" t="s">
        <v>29</v>
      </c>
      <c r="G54" s="117" t="s">
        <v>30</v>
      </c>
    </row>
    <row r="55" spans="1:8" ht="15.75" customHeight="1">
      <c r="A55" s="118" t="s">
        <v>35</v>
      </c>
      <c r="B55" s="118">
        <v>5</v>
      </c>
      <c r="C55" s="118">
        <f>COUNTIF(Sistematización!O22:O61,5)</f>
        <v>11</v>
      </c>
      <c r="D55" s="118">
        <f>COUNTIF(Sistematización!P22:P61,5)</f>
        <v>11</v>
      </c>
      <c r="E55" s="118">
        <f>COUNTIF(Sistematización!Q22:Q61,5)</f>
        <v>12</v>
      </c>
      <c r="F55" s="118">
        <f>COUNTIF(Sistematización!R22:R61,5)</f>
        <v>11</v>
      </c>
      <c r="G55" s="118">
        <f>COUNTIF(Sistematización!S22:S61,5)</f>
        <v>9</v>
      </c>
      <c r="H55">
        <f t="shared" ref="H55:H59" si="24">SUM(C55:G55)</f>
        <v>54</v>
      </c>
    </row>
    <row r="56" spans="1:8" ht="15.75" customHeight="1">
      <c r="A56" s="119" t="s">
        <v>36</v>
      </c>
      <c r="B56" s="119">
        <v>4</v>
      </c>
      <c r="C56" s="118">
        <f>COUNTIF(Sistematización!O22:O61,4)</f>
        <v>23</v>
      </c>
      <c r="D56" s="118">
        <f>COUNTIF(Sistematización!P22:P61,4)</f>
        <v>21</v>
      </c>
      <c r="E56" s="118">
        <f>COUNTIF(Sistematización!Q22:Q61,4)</f>
        <v>23</v>
      </c>
      <c r="F56" s="118">
        <f>COUNTIF(Sistematización!R22:R61,4)</f>
        <v>22</v>
      </c>
      <c r="G56" s="118">
        <f>COUNTIF(Sistematización!S22:S61,4)</f>
        <v>17</v>
      </c>
      <c r="H56">
        <f t="shared" si="24"/>
        <v>106</v>
      </c>
    </row>
    <row r="57" spans="1:8" ht="15.75" customHeight="1">
      <c r="A57" s="119" t="s">
        <v>37</v>
      </c>
      <c r="B57" s="119">
        <v>3</v>
      </c>
      <c r="C57" s="118">
        <f>COUNTIF(Sistematización!O22:O61,3)</f>
        <v>3</v>
      </c>
      <c r="D57" s="118">
        <f>COUNTIF(Sistematización!P22:P61,3)</f>
        <v>5</v>
      </c>
      <c r="E57" s="118">
        <f>COUNTIF(Sistematización!Q22:Q61,3)</f>
        <v>2</v>
      </c>
      <c r="F57" s="118">
        <f>COUNTIF(Sistematización!R22:R61,3)</f>
        <v>3</v>
      </c>
      <c r="G57" s="118">
        <f>COUNTIF(Sistematización!S22:S61,3)</f>
        <v>4</v>
      </c>
      <c r="H57">
        <f t="shared" si="24"/>
        <v>17</v>
      </c>
    </row>
    <row r="58" spans="1:8" ht="15.75" customHeight="1">
      <c r="A58" s="119" t="s">
        <v>38</v>
      </c>
      <c r="B58" s="119">
        <v>2</v>
      </c>
      <c r="C58" s="118">
        <f>COUNTIF(Sistematización!O22:O61,2)</f>
        <v>0</v>
      </c>
      <c r="D58" s="118">
        <f>COUNTIF(Sistematización!P22:P61,2)</f>
        <v>0</v>
      </c>
      <c r="E58" s="118">
        <f>COUNTIF(Sistematización!Q22:Q61,2)</f>
        <v>0</v>
      </c>
      <c r="F58" s="118">
        <f>COUNTIF(Sistematización!R22:R61,2)</f>
        <v>0</v>
      </c>
      <c r="G58" s="118">
        <f>COUNTIF(Sistematización!S22:S61,2)</f>
        <v>0</v>
      </c>
      <c r="H58">
        <f t="shared" si="24"/>
        <v>0</v>
      </c>
    </row>
    <row r="59" spans="1:8" ht="15.75" customHeight="1">
      <c r="A59" s="119" t="s">
        <v>39</v>
      </c>
      <c r="B59" s="119">
        <v>1</v>
      </c>
      <c r="C59" s="118">
        <f>COUNTIF(Sistematización!O22:O61,1)</f>
        <v>0</v>
      </c>
      <c r="D59" s="118">
        <f>COUNTIF(Sistematización!P22:P61,1)</f>
        <v>0</v>
      </c>
      <c r="E59" s="118">
        <f>COUNTIF(Sistematización!Q22:Q61,1)</f>
        <v>0</v>
      </c>
      <c r="F59" s="118">
        <f>COUNTIF(Sistematización!R22:R61,1)</f>
        <v>0</v>
      </c>
      <c r="G59" s="118">
        <f>COUNTIF(Sistematización!S22:S61,1)</f>
        <v>0</v>
      </c>
      <c r="H59">
        <f t="shared" si="24"/>
        <v>0</v>
      </c>
    </row>
    <row r="60" spans="1:8" ht="15.75" customHeight="1">
      <c r="C60">
        <f t="shared" ref="C60:G60" si="25">SUM(C55:C59)</f>
        <v>37</v>
      </c>
      <c r="D60">
        <f t="shared" si="25"/>
        <v>37</v>
      </c>
      <c r="E60">
        <f t="shared" si="25"/>
        <v>37</v>
      </c>
      <c r="F60">
        <f t="shared" si="25"/>
        <v>36</v>
      </c>
      <c r="G60">
        <f t="shared" si="25"/>
        <v>30</v>
      </c>
    </row>
    <row r="61" spans="1:8" ht="15.75" customHeight="1">
      <c r="C61" s="113">
        <f t="shared" ref="C61:C64" si="26">C55/30*100</f>
        <v>36.666666666666664</v>
      </c>
      <c r="D61" s="113">
        <f t="shared" ref="D61:D64" si="27">D55/29*100</f>
        <v>37.931034482758619</v>
      </c>
      <c r="E61" s="113">
        <f t="shared" ref="E61:E64" si="28">E55/28*100</f>
        <v>42.857142857142854</v>
      </c>
      <c r="F61" s="113">
        <f t="shared" ref="F61:F64" si="29">F55/27*100</f>
        <v>40.74074074074074</v>
      </c>
      <c r="G61" s="113">
        <f t="shared" ref="G61:G64" si="30">G55/25*100</f>
        <v>36</v>
      </c>
      <c r="H61">
        <v>95</v>
      </c>
    </row>
    <row r="62" spans="1:8" ht="15.75" customHeight="1">
      <c r="C62" s="113">
        <f t="shared" si="26"/>
        <v>76.666666666666671</v>
      </c>
      <c r="D62" s="113">
        <f t="shared" si="27"/>
        <v>72.41379310344827</v>
      </c>
      <c r="E62" s="113">
        <f t="shared" si="28"/>
        <v>82.142857142857139</v>
      </c>
      <c r="F62" s="113">
        <f t="shared" si="29"/>
        <v>81.481481481481481</v>
      </c>
      <c r="G62" s="113">
        <f t="shared" si="30"/>
        <v>68</v>
      </c>
      <c r="H62">
        <f>H55*100/H61</f>
        <v>56.842105263157897</v>
      </c>
    </row>
    <row r="63" spans="1:8" ht="15.75" customHeight="1">
      <c r="C63" s="113">
        <f t="shared" si="26"/>
        <v>10</v>
      </c>
      <c r="D63" s="113">
        <f t="shared" si="27"/>
        <v>17.241379310344829</v>
      </c>
      <c r="E63" s="113">
        <f t="shared" si="28"/>
        <v>7.1428571428571423</v>
      </c>
      <c r="F63" s="113">
        <f t="shared" si="29"/>
        <v>11.111111111111111</v>
      </c>
      <c r="G63" s="113">
        <f t="shared" si="30"/>
        <v>16</v>
      </c>
      <c r="H63">
        <f>H56*100/H61</f>
        <v>111.57894736842105</v>
      </c>
    </row>
    <row r="64" spans="1:8" ht="15.75" customHeight="1">
      <c r="C64" s="113">
        <f t="shared" si="26"/>
        <v>0</v>
      </c>
      <c r="D64" s="113">
        <f t="shared" si="27"/>
        <v>0</v>
      </c>
      <c r="E64" s="113">
        <f t="shared" si="28"/>
        <v>0</v>
      </c>
      <c r="F64" s="113">
        <f t="shared" si="29"/>
        <v>0</v>
      </c>
      <c r="G64" s="113">
        <f t="shared" si="30"/>
        <v>0</v>
      </c>
      <c r="H64">
        <f>H57*100/H61</f>
        <v>17.894736842105264</v>
      </c>
    </row>
    <row r="65" spans="1:8" ht="15.75" customHeight="1">
      <c r="H65">
        <f>H58*100/H61</f>
        <v>0</v>
      </c>
    </row>
    <row r="66" spans="1:8" ht="42" customHeight="1">
      <c r="A66" s="157" t="s">
        <v>32</v>
      </c>
      <c r="B66" s="149" t="str">
        <f>Sistematización!T20</f>
        <v>TEMA 4</v>
      </c>
      <c r="C66" s="127"/>
      <c r="D66" s="127"/>
      <c r="E66" s="127"/>
      <c r="F66" s="127"/>
      <c r="G66" s="130"/>
    </row>
    <row r="67" spans="1:8" ht="72" customHeight="1">
      <c r="A67" s="147"/>
      <c r="B67" s="120" t="s">
        <v>34</v>
      </c>
      <c r="C67" s="120" t="s">
        <v>26</v>
      </c>
      <c r="D67" s="120" t="s">
        <v>27</v>
      </c>
      <c r="E67" s="120" t="s">
        <v>28</v>
      </c>
      <c r="F67" s="120" t="s">
        <v>29</v>
      </c>
      <c r="G67" s="120" t="s">
        <v>30</v>
      </c>
    </row>
    <row r="68" spans="1:8" ht="15.75" customHeight="1">
      <c r="A68" s="121" t="s">
        <v>35</v>
      </c>
      <c r="B68" s="121">
        <v>5</v>
      </c>
      <c r="C68" s="121">
        <f>COUNTIF(Sistematización!T22:T61,5)</f>
        <v>6</v>
      </c>
      <c r="D68" s="121">
        <f>COUNTIF(Sistematización!U22:U61,5)</f>
        <v>7</v>
      </c>
      <c r="E68" s="121">
        <f>COUNTIF(Sistematización!V22:V61,5)</f>
        <v>7</v>
      </c>
      <c r="F68" s="121">
        <f>COUNTIF(Sistematización!W22:W61,5)</f>
        <v>7</v>
      </c>
      <c r="G68" s="121">
        <f>COUNTIF(Sistematización!X22:X61,5)</f>
        <v>5</v>
      </c>
      <c r="H68">
        <f t="shared" ref="H68:H72" si="31">SUM(C68:G68)</f>
        <v>32</v>
      </c>
    </row>
    <row r="69" spans="1:8" ht="15.75" customHeight="1">
      <c r="A69" s="122" t="s">
        <v>36</v>
      </c>
      <c r="B69" s="122">
        <v>4</v>
      </c>
      <c r="C69" s="121">
        <f>COUNTIF(Sistematización!T22:T61,4)</f>
        <v>18</v>
      </c>
      <c r="D69" s="121">
        <f>COUNTIF(Sistematización!U22:U61,4)</f>
        <v>16</v>
      </c>
      <c r="E69" s="121">
        <f>COUNTIF(Sistematización!V22:V61,4)</f>
        <v>18</v>
      </c>
      <c r="F69" s="121">
        <f>COUNTIF(Sistematización!W22:W61,4)</f>
        <v>16</v>
      </c>
      <c r="G69" s="121">
        <f>COUNTIF(Sistematización!X22:X61,4)</f>
        <v>11</v>
      </c>
      <c r="H69">
        <f t="shared" si="31"/>
        <v>79</v>
      </c>
    </row>
    <row r="70" spans="1:8" ht="15.75" customHeight="1">
      <c r="A70" s="122" t="s">
        <v>37</v>
      </c>
      <c r="B70" s="122">
        <v>3</v>
      </c>
      <c r="C70" s="121">
        <f>COUNTIF(Sistematización!T22:T61,3)</f>
        <v>3</v>
      </c>
      <c r="D70" s="121">
        <f>COUNTIF(Sistematización!U22:U61,3)</f>
        <v>3</v>
      </c>
      <c r="E70" s="121">
        <f>COUNTIF(Sistematización!V22:V61,3)</f>
        <v>1</v>
      </c>
      <c r="F70" s="121">
        <f>COUNTIF(Sistematización!W22:W61,3)</f>
        <v>3</v>
      </c>
      <c r="G70" s="121">
        <f>COUNTIF(Sistematización!X22:X61,3)</f>
        <v>1</v>
      </c>
      <c r="H70">
        <f t="shared" si="31"/>
        <v>11</v>
      </c>
    </row>
    <row r="71" spans="1:8" ht="15.75" customHeight="1">
      <c r="A71" s="122" t="s">
        <v>38</v>
      </c>
      <c r="B71" s="122">
        <v>2</v>
      </c>
      <c r="C71" s="121">
        <f>COUNTIF(Sistematización!T22:T61,2)</f>
        <v>0</v>
      </c>
      <c r="D71" s="121">
        <f>COUNTIF(Sistematización!U22:U61,2)</f>
        <v>0</v>
      </c>
      <c r="E71" s="121">
        <f>COUNTIF(Sistematización!V22:V61,2)</f>
        <v>1</v>
      </c>
      <c r="F71" s="121">
        <f>COUNTIF(Sistematización!W22:W61,2)</f>
        <v>0</v>
      </c>
      <c r="G71" s="121">
        <f>COUNTIF(Sistematización!X22:X61,2)</f>
        <v>0</v>
      </c>
      <c r="H71">
        <f t="shared" si="31"/>
        <v>1</v>
      </c>
    </row>
    <row r="72" spans="1:8" ht="15.75" customHeight="1">
      <c r="A72" s="122" t="s">
        <v>39</v>
      </c>
      <c r="B72" s="122">
        <v>1</v>
      </c>
      <c r="C72" s="121">
        <f>COUNTIF(Sistematización!T22:T61,1)</f>
        <v>0</v>
      </c>
      <c r="D72" s="121">
        <f>COUNTIF(Sistematización!U22:U61,1)</f>
        <v>0</v>
      </c>
      <c r="E72" s="121">
        <f>COUNTIF(Sistematización!V22:V61,1)</f>
        <v>0</v>
      </c>
      <c r="F72" s="121">
        <f>COUNTIF(Sistematización!W22:W61,1)</f>
        <v>0</v>
      </c>
      <c r="G72" s="121">
        <f>COUNTIF(Sistematización!X22:X61,1)</f>
        <v>0</v>
      </c>
      <c r="H72">
        <f t="shared" si="31"/>
        <v>0</v>
      </c>
    </row>
    <row r="73" spans="1:8" ht="15.75" customHeight="1">
      <c r="C73">
        <f t="shared" ref="C73:G73" si="32">SUM(C68:C72)</f>
        <v>27</v>
      </c>
      <c r="D73">
        <f t="shared" si="32"/>
        <v>26</v>
      </c>
      <c r="E73">
        <f t="shared" si="32"/>
        <v>27</v>
      </c>
      <c r="F73">
        <f t="shared" si="32"/>
        <v>26</v>
      </c>
      <c r="G73">
        <f t="shared" si="32"/>
        <v>17</v>
      </c>
    </row>
    <row r="74" spans="1:8" ht="15.75" customHeight="1">
      <c r="C74" s="113">
        <f t="shared" ref="C74:C78" si="33">C68/31*100</f>
        <v>19.35483870967742</v>
      </c>
      <c r="D74" s="113">
        <f t="shared" ref="D74:E74" si="34">D68/30*100</f>
        <v>23.333333333333332</v>
      </c>
      <c r="E74" s="113">
        <f t="shared" si="34"/>
        <v>23.333333333333332</v>
      </c>
      <c r="F74" s="113">
        <f t="shared" ref="F74:F78" si="35">F68/28*100</f>
        <v>25</v>
      </c>
      <c r="G74" s="113">
        <f t="shared" ref="G74:G78" si="36">G68/26*100</f>
        <v>19.230769230769234</v>
      </c>
      <c r="H74">
        <v>80</v>
      </c>
    </row>
    <row r="75" spans="1:8" ht="15.75" customHeight="1">
      <c r="C75" s="113">
        <f t="shared" si="33"/>
        <v>58.064516129032263</v>
      </c>
      <c r="D75" s="113">
        <f t="shared" ref="D75:E75" si="37">D69/30*100</f>
        <v>53.333333333333336</v>
      </c>
      <c r="E75" s="113">
        <f t="shared" si="37"/>
        <v>60</v>
      </c>
      <c r="F75" s="113">
        <f t="shared" si="35"/>
        <v>57.142857142857139</v>
      </c>
      <c r="G75" s="113">
        <f t="shared" si="36"/>
        <v>42.307692307692307</v>
      </c>
      <c r="H75">
        <f>H68*100/H74</f>
        <v>40</v>
      </c>
    </row>
    <row r="76" spans="1:8" ht="15.75" customHeight="1">
      <c r="C76" s="113">
        <f t="shared" si="33"/>
        <v>9.67741935483871</v>
      </c>
      <c r="D76" s="113">
        <f t="shared" ref="D76:E76" si="38">D70/30*100</f>
        <v>10</v>
      </c>
      <c r="E76" s="113">
        <f t="shared" si="38"/>
        <v>3.3333333333333335</v>
      </c>
      <c r="F76" s="113">
        <f t="shared" si="35"/>
        <v>10.714285714285714</v>
      </c>
      <c r="G76" s="113">
        <f t="shared" si="36"/>
        <v>3.8461538461538463</v>
      </c>
      <c r="H76">
        <f>H69*100/H74</f>
        <v>98.75</v>
      </c>
    </row>
    <row r="77" spans="1:8" ht="15.75" customHeight="1">
      <c r="C77" s="113">
        <f t="shared" si="33"/>
        <v>0</v>
      </c>
      <c r="D77" s="113">
        <f t="shared" ref="D77:E77" si="39">D71/30*100</f>
        <v>0</v>
      </c>
      <c r="E77" s="113">
        <f t="shared" si="39"/>
        <v>3.3333333333333335</v>
      </c>
      <c r="F77" s="113">
        <f t="shared" si="35"/>
        <v>0</v>
      </c>
      <c r="G77" s="113">
        <f t="shared" si="36"/>
        <v>0</v>
      </c>
      <c r="H77">
        <f>H70*100/H74</f>
        <v>13.75</v>
      </c>
    </row>
    <row r="78" spans="1:8" ht="15.75" customHeight="1">
      <c r="C78" s="113">
        <f t="shared" si="33"/>
        <v>0</v>
      </c>
      <c r="D78" s="113">
        <f t="shared" ref="D78:E78" si="40">D72/30*100</f>
        <v>0</v>
      </c>
      <c r="E78" s="113">
        <f t="shared" si="40"/>
        <v>0</v>
      </c>
      <c r="F78" s="113">
        <f t="shared" si="35"/>
        <v>0</v>
      </c>
      <c r="G78" s="113">
        <f t="shared" si="36"/>
        <v>0</v>
      </c>
      <c r="H78">
        <f>H71*100/H74</f>
        <v>1.25</v>
      </c>
    </row>
    <row r="79" spans="1:8" ht="15.75" customHeight="1"/>
    <row r="80" spans="1:8" ht="15.75" customHeight="1"/>
    <row r="81" spans="1:8" ht="15.75" customHeight="1">
      <c r="A81" s="151" t="s">
        <v>32</v>
      </c>
      <c r="B81" s="150" t="str">
        <f>Sistematización!Y20</f>
        <v>TEMA 5</v>
      </c>
      <c r="C81" s="127"/>
      <c r="D81" s="127"/>
      <c r="E81" s="127"/>
      <c r="F81" s="127"/>
      <c r="G81" s="130"/>
    </row>
    <row r="82" spans="1:8" ht="72" customHeight="1">
      <c r="A82" s="147"/>
      <c r="B82" s="123" t="s">
        <v>34</v>
      </c>
      <c r="C82" s="123" t="s">
        <v>26</v>
      </c>
      <c r="D82" s="123" t="s">
        <v>27</v>
      </c>
      <c r="E82" s="123" t="s">
        <v>28</v>
      </c>
      <c r="F82" s="123" t="s">
        <v>29</v>
      </c>
      <c r="G82" s="123" t="s">
        <v>30</v>
      </c>
    </row>
    <row r="83" spans="1:8" ht="15.75" customHeight="1">
      <c r="A83" s="124" t="s">
        <v>35</v>
      </c>
      <c r="B83" s="124">
        <v>5</v>
      </c>
      <c r="C83" s="124">
        <f>COUNTIF(Sistematización!Y22:Y61,5)</f>
        <v>4</v>
      </c>
      <c r="D83" s="124">
        <f>COUNTIF(Sistematización!Z22:Z61,5)</f>
        <v>6</v>
      </c>
      <c r="E83" s="124">
        <f>COUNTIF(Sistematización!AA22:AA61,5)</f>
        <v>6</v>
      </c>
      <c r="F83" s="124">
        <f>COUNTIF(Sistematización!AB22:AB61,5)</f>
        <v>6</v>
      </c>
      <c r="G83" s="124">
        <f>COUNTIF(Sistematización!AC22:AC61,5)</f>
        <v>4</v>
      </c>
      <c r="H83">
        <f t="shared" ref="H83:H87" si="41">SUM(C83:G83)</f>
        <v>26</v>
      </c>
    </row>
    <row r="84" spans="1:8" ht="15.75" customHeight="1">
      <c r="A84" s="125" t="s">
        <v>36</v>
      </c>
      <c r="B84" s="125">
        <v>4</v>
      </c>
      <c r="C84" s="124">
        <f>COUNTIF(Sistematización!Y22:Y61,4)</f>
        <v>12</v>
      </c>
      <c r="D84" s="124">
        <f>COUNTIF(Sistematización!Z22:Z61,4)</f>
        <v>11</v>
      </c>
      <c r="E84" s="124">
        <f>COUNTIF(Sistematización!AA22:AA61,4)</f>
        <v>12</v>
      </c>
      <c r="F84" s="124">
        <f>COUNTIF(Sistematización!AB22:AB61,4)</f>
        <v>10</v>
      </c>
      <c r="G84" s="124">
        <f>COUNTIF(Sistematización!AC22:AC61,4)</f>
        <v>8</v>
      </c>
      <c r="H84">
        <f t="shared" si="41"/>
        <v>53</v>
      </c>
    </row>
    <row r="85" spans="1:8" ht="15.75" customHeight="1">
      <c r="A85" s="125" t="s">
        <v>37</v>
      </c>
      <c r="B85" s="125">
        <v>3</v>
      </c>
      <c r="C85" s="124">
        <f>COUNTIF(Sistematización!Y22:Y61,3)</f>
        <v>3</v>
      </c>
      <c r="D85" s="124">
        <f>COUNTIF(Sistematización!Z22:Z61,3)</f>
        <v>3</v>
      </c>
      <c r="E85" s="124">
        <f>COUNTIF(Sistematización!AA22:AA61,3)</f>
        <v>2</v>
      </c>
      <c r="F85" s="124">
        <f>COUNTIF(Sistematización!AB22:AB61,3)</f>
        <v>2</v>
      </c>
      <c r="G85" s="124">
        <f>COUNTIF(Sistematización!AC22:AC61,3)</f>
        <v>3</v>
      </c>
      <c r="H85">
        <f t="shared" si="41"/>
        <v>13</v>
      </c>
    </row>
    <row r="86" spans="1:8" ht="15.75" customHeight="1">
      <c r="A86" s="125" t="s">
        <v>38</v>
      </c>
      <c r="B86" s="125">
        <v>2</v>
      </c>
      <c r="C86" s="124">
        <f>COUNTIF(Sistematización!Y22:Y61,2)</f>
        <v>0</v>
      </c>
      <c r="D86" s="124">
        <f>COUNTIF(Sistematización!Z22:Z61,2)</f>
        <v>0</v>
      </c>
      <c r="E86" s="124">
        <f>COUNTIF(Sistematización!AA22:AA61,2)</f>
        <v>0</v>
      </c>
      <c r="F86" s="124">
        <f>COUNTIF(Sistematización!AB22:AB61,2)</f>
        <v>1</v>
      </c>
      <c r="G86" s="124">
        <f>COUNTIF(Sistematización!AC22:AC61,2)</f>
        <v>0</v>
      </c>
      <c r="H86">
        <f t="shared" si="41"/>
        <v>1</v>
      </c>
    </row>
    <row r="87" spans="1:8" ht="15.75" customHeight="1">
      <c r="A87" s="125" t="s">
        <v>39</v>
      </c>
      <c r="B87" s="125">
        <v>1</v>
      </c>
      <c r="C87" s="124">
        <f>COUNTIF(Sistematización!Y22:Y61,1)</f>
        <v>0</v>
      </c>
      <c r="D87" s="124">
        <f>COUNTIF(Sistematización!Z22:Z61,1)</f>
        <v>0</v>
      </c>
      <c r="E87" s="124">
        <f>COUNTIF(Sistematización!AA22:AA61,1)</f>
        <v>0</v>
      </c>
      <c r="F87" s="124">
        <f>COUNTIF(Sistematización!AB22:AB61,1)</f>
        <v>0</v>
      </c>
      <c r="G87" s="124">
        <f>COUNTIF(Sistematización!AC22:AC61,1)</f>
        <v>0</v>
      </c>
      <c r="H87">
        <f t="shared" si="41"/>
        <v>0</v>
      </c>
    </row>
    <row r="88" spans="1:8" ht="15.75" customHeight="1">
      <c r="C88">
        <f t="shared" ref="C88:G88" si="42">SUM(C83:C87)</f>
        <v>19</v>
      </c>
      <c r="D88">
        <f t="shared" si="42"/>
        <v>20</v>
      </c>
      <c r="E88">
        <f t="shared" si="42"/>
        <v>20</v>
      </c>
      <c r="F88">
        <f t="shared" si="42"/>
        <v>19</v>
      </c>
      <c r="G88">
        <f t="shared" si="42"/>
        <v>15</v>
      </c>
    </row>
    <row r="89" spans="1:8" ht="15.75" customHeight="1">
      <c r="C89" s="113">
        <f t="shared" ref="C89:C92" si="43">C83/30*100</f>
        <v>13.333333333333334</v>
      </c>
      <c r="D89" s="113">
        <f t="shared" ref="D89:E89" si="44">D83/29*100</f>
        <v>20.689655172413794</v>
      </c>
      <c r="E89" s="113">
        <f t="shared" si="44"/>
        <v>20.689655172413794</v>
      </c>
      <c r="F89" s="113">
        <f t="shared" ref="F89:F92" si="45">F83/27*100</f>
        <v>22.222222222222221</v>
      </c>
      <c r="G89" s="113">
        <f t="shared" ref="G89:G92" si="46">G83/25*100</f>
        <v>16</v>
      </c>
    </row>
    <row r="90" spans="1:8" ht="15.75" customHeight="1">
      <c r="C90" s="113">
        <f t="shared" si="43"/>
        <v>40</v>
      </c>
      <c r="D90" s="113">
        <f t="shared" ref="D90:E90" si="47">D84/29*100</f>
        <v>37.931034482758619</v>
      </c>
      <c r="E90" s="113">
        <f t="shared" si="47"/>
        <v>41.379310344827587</v>
      </c>
      <c r="F90" s="113">
        <f t="shared" si="45"/>
        <v>37.037037037037038</v>
      </c>
      <c r="G90" s="113">
        <f t="shared" si="46"/>
        <v>32</v>
      </c>
      <c r="H90">
        <v>40</v>
      </c>
    </row>
    <row r="91" spans="1:8" ht="15.75" customHeight="1">
      <c r="C91" s="113">
        <f t="shared" si="43"/>
        <v>10</v>
      </c>
      <c r="D91" s="113">
        <f t="shared" ref="D91:E91" si="48">D85/29*100</f>
        <v>10.344827586206897</v>
      </c>
      <c r="E91" s="113">
        <f t="shared" si="48"/>
        <v>6.8965517241379306</v>
      </c>
      <c r="F91" s="113">
        <f t="shared" si="45"/>
        <v>7.4074074074074066</v>
      </c>
      <c r="G91" s="113">
        <f t="shared" si="46"/>
        <v>12</v>
      </c>
    </row>
    <row r="92" spans="1:8" ht="15.75" customHeight="1">
      <c r="C92" s="113">
        <f t="shared" si="43"/>
        <v>0</v>
      </c>
      <c r="D92" s="113">
        <f t="shared" ref="D92:E92" si="49">D86/29*100</f>
        <v>0</v>
      </c>
      <c r="E92" s="113">
        <f t="shared" si="49"/>
        <v>0</v>
      </c>
      <c r="F92" s="113">
        <f t="shared" si="45"/>
        <v>3.7037037037037033</v>
      </c>
      <c r="G92" s="113">
        <f t="shared" si="46"/>
        <v>0</v>
      </c>
      <c r="H92">
        <f>H83*100/H90</f>
        <v>65</v>
      </c>
    </row>
    <row r="93" spans="1:8" ht="15.75" customHeight="1">
      <c r="H93">
        <f>H84*100/H90</f>
        <v>132.5</v>
      </c>
    </row>
    <row r="94" spans="1:8" ht="15.75" customHeight="1">
      <c r="H94">
        <f>H85*100/H90</f>
        <v>32.5</v>
      </c>
    </row>
    <row r="95" spans="1:8" ht="15.75" customHeight="1"/>
    <row r="96" spans="1:8" ht="15.75" customHeight="1"/>
    <row r="97" spans="1:8" ht="15.75" customHeight="1"/>
    <row r="98" spans="1:8" ht="27.75" customHeight="1">
      <c r="A98" s="151" t="s">
        <v>32</v>
      </c>
      <c r="B98" s="150" t="e">
        <f>Sistematización!#REF!</f>
        <v>#REF!</v>
      </c>
      <c r="C98" s="127"/>
      <c r="D98" s="127"/>
      <c r="E98" s="127"/>
      <c r="F98" s="127"/>
      <c r="G98" s="130"/>
    </row>
    <row r="99" spans="1:8" ht="72" customHeight="1">
      <c r="A99" s="147"/>
      <c r="B99" s="123" t="s">
        <v>34</v>
      </c>
      <c r="C99" s="123" t="s">
        <v>26</v>
      </c>
      <c r="D99" s="123" t="s">
        <v>27</v>
      </c>
      <c r="E99" s="123" t="s">
        <v>28</v>
      </c>
      <c r="F99" s="123" t="s">
        <v>29</v>
      </c>
      <c r="G99" s="123" t="s">
        <v>30</v>
      </c>
    </row>
    <row r="100" spans="1:8" ht="15.75" customHeight="1">
      <c r="A100" s="124" t="s">
        <v>35</v>
      </c>
      <c r="B100" s="124">
        <v>5</v>
      </c>
      <c r="C100" s="124" t="e">
        <f>COUNTIF(Sistematización!#REF!,5)</f>
        <v>#REF!</v>
      </c>
      <c r="D100" s="124" t="e">
        <f>COUNTIF(Sistematización!#REF!,5)</f>
        <v>#REF!</v>
      </c>
      <c r="E100" s="124" t="e">
        <f>COUNTIF(Sistematización!#REF!,5)</f>
        <v>#REF!</v>
      </c>
      <c r="F100" s="124" t="e">
        <f>COUNTIF(Sistematización!#REF!,5)</f>
        <v>#REF!</v>
      </c>
      <c r="G100" s="124" t="e">
        <f>COUNTIF(Sistematización!#REF!,5)</f>
        <v>#REF!</v>
      </c>
      <c r="H100" t="e">
        <f t="shared" ref="H100:H104" si="50">SUM(C100:G100)</f>
        <v>#REF!</v>
      </c>
    </row>
    <row r="101" spans="1:8" ht="15.75" customHeight="1">
      <c r="A101" s="125" t="s">
        <v>36</v>
      </c>
      <c r="B101" s="125">
        <v>4</v>
      </c>
      <c r="C101" s="124" t="e">
        <f>COUNTIF(Sistematización!#REF!,4)</f>
        <v>#REF!</v>
      </c>
      <c r="D101" s="124" t="e">
        <f>COUNTIF(Sistematización!#REF!,4)</f>
        <v>#REF!</v>
      </c>
      <c r="E101" s="124" t="e">
        <f>COUNTIF(Sistematización!#REF!,4)</f>
        <v>#REF!</v>
      </c>
      <c r="F101" s="124" t="e">
        <f>COUNTIF(Sistematización!#REF!,4)</f>
        <v>#REF!</v>
      </c>
      <c r="G101" s="124" t="e">
        <f>COUNTIF(Sistematización!#REF!,4)</f>
        <v>#REF!</v>
      </c>
      <c r="H101" t="e">
        <f t="shared" si="50"/>
        <v>#REF!</v>
      </c>
    </row>
    <row r="102" spans="1:8" ht="15.75" customHeight="1">
      <c r="A102" s="125" t="s">
        <v>37</v>
      </c>
      <c r="B102" s="125">
        <v>3</v>
      </c>
      <c r="C102" s="124" t="e">
        <f>COUNTIF(Sistematización!#REF!,3)</f>
        <v>#REF!</v>
      </c>
      <c r="D102" s="124" t="e">
        <f>COUNTIF(Sistematización!#REF!,3)</f>
        <v>#REF!</v>
      </c>
      <c r="E102" s="124" t="e">
        <f>COUNTIF(Sistematización!#REF!,3)</f>
        <v>#REF!</v>
      </c>
      <c r="F102" s="124" t="e">
        <f>COUNTIF(Sistematización!#REF!,3)</f>
        <v>#REF!</v>
      </c>
      <c r="G102" s="124" t="e">
        <f>COUNTIF(Sistematización!#REF!,3)</f>
        <v>#REF!</v>
      </c>
      <c r="H102" t="e">
        <f t="shared" si="50"/>
        <v>#REF!</v>
      </c>
    </row>
    <row r="103" spans="1:8" ht="15.75" customHeight="1">
      <c r="A103" s="125" t="s">
        <v>38</v>
      </c>
      <c r="B103" s="125">
        <v>2</v>
      </c>
      <c r="C103" s="124" t="e">
        <f>COUNTIF(Sistematización!#REF!,2)</f>
        <v>#REF!</v>
      </c>
      <c r="D103" s="124" t="e">
        <f>COUNTIF(Sistematización!#REF!,2)</f>
        <v>#REF!</v>
      </c>
      <c r="E103" s="124" t="e">
        <f>COUNTIF(Sistematización!#REF!,2)</f>
        <v>#REF!</v>
      </c>
      <c r="F103" s="124" t="e">
        <f>COUNTIF(Sistematización!#REF!,2)</f>
        <v>#REF!</v>
      </c>
      <c r="G103" s="124" t="e">
        <f>COUNTIF(Sistematización!#REF!,2)</f>
        <v>#REF!</v>
      </c>
      <c r="H103" t="e">
        <f t="shared" si="50"/>
        <v>#REF!</v>
      </c>
    </row>
    <row r="104" spans="1:8" ht="15.75" customHeight="1">
      <c r="A104" s="125" t="s">
        <v>39</v>
      </c>
      <c r="B104" s="125">
        <v>1</v>
      </c>
      <c r="C104" s="124" t="e">
        <f>COUNTIF(Sistematización!#REF!,1)</f>
        <v>#REF!</v>
      </c>
      <c r="D104" s="124" t="e">
        <f>COUNTIF(Sistematización!#REF!,1)</f>
        <v>#REF!</v>
      </c>
      <c r="E104" s="124" t="e">
        <f>COUNTIF(Sistematización!#REF!,1)</f>
        <v>#REF!</v>
      </c>
      <c r="F104" s="124" t="e">
        <f>COUNTIF(Sistematización!#REF!,1)</f>
        <v>#REF!</v>
      </c>
      <c r="G104" s="124" t="e">
        <f>COUNTIF(Sistematización!#REF!,1)</f>
        <v>#REF!</v>
      </c>
      <c r="H104" t="e">
        <f t="shared" si="50"/>
        <v>#REF!</v>
      </c>
    </row>
    <row r="105" spans="1:8" ht="15.75" customHeight="1">
      <c r="C105" t="e">
        <f t="shared" ref="C105:G105" si="51">SUM(C100:C104)</f>
        <v>#REF!</v>
      </c>
      <c r="D105" t="e">
        <f t="shared" si="51"/>
        <v>#REF!</v>
      </c>
      <c r="E105" t="e">
        <f t="shared" si="51"/>
        <v>#REF!</v>
      </c>
      <c r="F105" t="e">
        <f t="shared" si="51"/>
        <v>#REF!</v>
      </c>
      <c r="G105" t="e">
        <f t="shared" si="51"/>
        <v>#REF!</v>
      </c>
    </row>
    <row r="106" spans="1:8" ht="15.75" customHeight="1">
      <c r="C106" s="113" t="e">
        <f t="shared" ref="C106:E106" si="52">C100/24*100</f>
        <v>#REF!</v>
      </c>
      <c r="D106" s="113" t="e">
        <f t="shared" si="52"/>
        <v>#REF!</v>
      </c>
      <c r="E106" s="113" t="e">
        <f t="shared" si="52"/>
        <v>#REF!</v>
      </c>
      <c r="F106" s="113" t="e">
        <f t="shared" ref="F106:F108" si="53">F100/23*100</f>
        <v>#REF!</v>
      </c>
      <c r="G106" s="113" t="e">
        <f t="shared" ref="G106:G108" si="54">G100/20*100</f>
        <v>#REF!</v>
      </c>
    </row>
    <row r="107" spans="1:8" ht="15.75" customHeight="1">
      <c r="C107" s="113" t="e">
        <f t="shared" ref="C107:E107" si="55">C101/24*100</f>
        <v>#REF!</v>
      </c>
      <c r="D107" s="113" t="e">
        <f t="shared" si="55"/>
        <v>#REF!</v>
      </c>
      <c r="E107" s="113" t="e">
        <f t="shared" si="55"/>
        <v>#REF!</v>
      </c>
      <c r="F107" s="113" t="e">
        <f t="shared" si="53"/>
        <v>#REF!</v>
      </c>
      <c r="G107" s="113" t="e">
        <f t="shared" si="54"/>
        <v>#REF!</v>
      </c>
    </row>
    <row r="108" spans="1:8" ht="15.75" customHeight="1">
      <c r="C108" s="113" t="e">
        <f t="shared" ref="C108:E108" si="56">C102/24*100</f>
        <v>#REF!</v>
      </c>
      <c r="D108" s="113" t="e">
        <f t="shared" si="56"/>
        <v>#REF!</v>
      </c>
      <c r="E108" s="113" t="e">
        <f t="shared" si="56"/>
        <v>#REF!</v>
      </c>
      <c r="F108" s="113" t="e">
        <f t="shared" si="53"/>
        <v>#REF!</v>
      </c>
      <c r="G108" s="113" t="e">
        <f t="shared" si="54"/>
        <v>#REF!</v>
      </c>
    </row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A2:O2"/>
    <mergeCell ref="A1:O1"/>
    <mergeCell ref="A3:O3"/>
    <mergeCell ref="A4:O4"/>
    <mergeCell ref="A5:O5"/>
    <mergeCell ref="B10:E10"/>
    <mergeCell ref="A10:A11"/>
    <mergeCell ref="B53:G53"/>
    <mergeCell ref="B66:G66"/>
    <mergeCell ref="B98:G98"/>
    <mergeCell ref="B81:G81"/>
    <mergeCell ref="A98:A99"/>
    <mergeCell ref="A53:A54"/>
    <mergeCell ref="B25:G25"/>
    <mergeCell ref="A25:A26"/>
    <mergeCell ref="B39:G39"/>
    <mergeCell ref="A39:A40"/>
    <mergeCell ref="A66:A67"/>
    <mergeCell ref="A81:A82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Sistematización</vt:lpstr>
      <vt:lpstr>Gráficas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nayibe Jimenez</dc:creator>
  <cp:lastModifiedBy>Epidemiologia Rionegro</cp:lastModifiedBy>
  <dcterms:created xsi:type="dcterms:W3CDTF">2019-06-08T01:03:43Z</dcterms:created>
  <dcterms:modified xsi:type="dcterms:W3CDTF">2019-06-20T21:27:19Z</dcterms:modified>
</cp:coreProperties>
</file>